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000" windowHeight="3615" tabRatio="466" activeTab="3"/>
  </bookViews>
  <sheets>
    <sheet name="AllPlayers" sheetId="1" r:id="rId1"/>
    <sheet name="TourPlayers" sheetId="2" r:id="rId2"/>
    <sheet name="Games1" sheetId="3" r:id="rId3"/>
    <sheet name="Results" sheetId="4" r:id="rId4"/>
    <sheet name="Draw" sheetId="5" r:id="rId5"/>
    <sheet name="base" sheetId="6" r:id="rId6"/>
  </sheets>
  <definedNames>
    <definedName name="_xlfn.IFERROR" hidden="1">#NAME?</definedName>
    <definedName name="_xlfn.SUMIFS" hidden="1">#NAME?</definedName>
    <definedName name="all">'AllPlayers'!$A$2:$C$100</definedName>
    <definedName name="base">'base'!$C:$G</definedName>
    <definedName name="DATA" localSheetId="3">'Results'!$A$2:$Z$26</definedName>
    <definedName name="Draw">'Draw'!$C$1:$F$40</definedName>
    <definedName name="game_code">'base'!$J:$J</definedName>
    <definedName name="game_id">'base'!$A:$A</definedName>
    <definedName name="game_list">'Games1'!$B$3:$E$42</definedName>
    <definedName name="game_results">'base'!$D:$G</definedName>
    <definedName name="group_players">'Results'!$A$3:$B$52</definedName>
    <definedName name="group_results">'Games1'!$F$3:$I$42</definedName>
    <definedName name="limits">'AllPlayers'!$F$1:$I$7</definedName>
    <definedName name="list">'TourPlayers'!$A$1:$B$120</definedName>
    <definedName name="opponents_points_sum">'base'!$G$2:$G$161</definedName>
    <definedName name="opponents_sum">'base'!$F$2:$F$161</definedName>
    <definedName name="opponents_sum_2">'base'!$M$2:$M$161</definedName>
    <definedName name="place">'base'!$E$2:$E$161</definedName>
    <definedName name="player_count">'TourPlayers'!$D$2</definedName>
    <definedName name="player_in_game">'base'!$C$2:$C$161</definedName>
    <definedName name="_xlnm.Print_Area" localSheetId="3">'Results'!$A$1:$W$50</definedName>
    <definedName name="results_table">'Results'!$A$2:$AH$52</definedName>
  </definedNames>
  <calcPr fullCalcOnLoad="1"/>
</workbook>
</file>

<file path=xl/sharedStrings.xml><?xml version="1.0" encoding="utf-8"?>
<sst xmlns="http://schemas.openxmlformats.org/spreadsheetml/2006/main" count="118" uniqueCount="90">
  <si>
    <t>п/н</t>
  </si>
  <si>
    <t>имя игрока</t>
  </si>
  <si>
    <t>место</t>
  </si>
  <si>
    <t>баллы</t>
  </si>
  <si>
    <t>I</t>
  </si>
  <si>
    <t>очки</t>
  </si>
  <si>
    <t>б/м</t>
  </si>
  <si>
    <t>II</t>
  </si>
  <si>
    <t>III</t>
  </si>
  <si>
    <t>всего</t>
  </si>
  <si>
    <t>н/мм</t>
  </si>
  <si>
    <t>н/им</t>
  </si>
  <si>
    <t>сумма</t>
  </si>
  <si>
    <t>base</t>
  </si>
  <si>
    <t>сум/c</t>
  </si>
  <si>
    <t>игроков</t>
  </si>
  <si>
    <t>Александрова Светлана</t>
  </si>
  <si>
    <t>Арещенко Павел</t>
  </si>
  <si>
    <t>Барский Тимур</t>
  </si>
  <si>
    <t>Блюмштейн Даня</t>
  </si>
  <si>
    <t>Ваксман Александр</t>
  </si>
  <si>
    <t>Винокур Владимир</t>
  </si>
  <si>
    <t>Волкова Алиса</t>
  </si>
  <si>
    <t>Гельфанд Леонид</t>
  </si>
  <si>
    <t>Геминтерн Александр</t>
  </si>
  <si>
    <t>Говердовский Владислав</t>
  </si>
  <si>
    <t>Гордовер Максим</t>
  </si>
  <si>
    <t>Дубровнер Виталий</t>
  </si>
  <si>
    <t>Журавлёв Василий</t>
  </si>
  <si>
    <t>Зильберштейн Михаил</t>
  </si>
  <si>
    <t>Иоффе Лидия</t>
  </si>
  <si>
    <t>Капулянский Петр</t>
  </si>
  <si>
    <t>Кацав Элинор</t>
  </si>
  <si>
    <t>Клейман Мики</t>
  </si>
  <si>
    <t>Козакевич Игорь</t>
  </si>
  <si>
    <t>Козьмин Юрий</t>
  </si>
  <si>
    <t>Корогодский Юрий</t>
  </si>
  <si>
    <t>Левин Евгений</t>
  </si>
  <si>
    <t>Литовская Мила</t>
  </si>
  <si>
    <t>Литовский Михаил</t>
  </si>
  <si>
    <t>Манусов Евгений</t>
  </si>
  <si>
    <t>Маркович Виктор</t>
  </si>
  <si>
    <t>Мелехсон Вика</t>
  </si>
  <si>
    <t>Моргуновский Дмитрий</t>
  </si>
  <si>
    <t>Нахшин Вольф</t>
  </si>
  <si>
    <t>Ольштейн Юлия</t>
  </si>
  <si>
    <t>Платонов Хаим</t>
  </si>
  <si>
    <t>Померанец Юлия</t>
  </si>
  <si>
    <t>Пороскун Георгий</t>
  </si>
  <si>
    <t>Рейн Леонид</t>
  </si>
  <si>
    <t>Садов Владимир</t>
  </si>
  <si>
    <t>Синицкий Джон</t>
  </si>
  <si>
    <t>Слоущ Дмитрий</t>
  </si>
  <si>
    <t>Спивак Лев</t>
  </si>
  <si>
    <t>Тальянский Илья</t>
  </si>
  <si>
    <t>Тепер Юрий</t>
  </si>
  <si>
    <t>Хоптяр Юрий</t>
  </si>
  <si>
    <t>Черный Евгений</t>
  </si>
  <si>
    <t>Шибер Гарик</t>
  </si>
  <si>
    <t>Шмулевич Лев</t>
  </si>
  <si>
    <t>играет</t>
  </si>
  <si>
    <t>рейтинг</t>
  </si>
  <si>
    <t>рейтинг 2</t>
  </si>
  <si>
    <t>сум/ос</t>
  </si>
  <si>
    <t>тур</t>
  </si>
  <si>
    <t>IV</t>
  </si>
  <si>
    <t>V</t>
  </si>
  <si>
    <t>VI</t>
  </si>
  <si>
    <t>цель</t>
  </si>
  <si>
    <t>отсечка</t>
  </si>
  <si>
    <t>Кижло Ольга</t>
  </si>
  <si>
    <t>Шмулевич Евгения</t>
  </si>
  <si>
    <t>Ефимов Вадим</t>
  </si>
  <si>
    <t>Берлин Марк</t>
  </si>
  <si>
    <t>Тремпольский Эдик</t>
  </si>
  <si>
    <t>Ешурин Семен</t>
  </si>
  <si>
    <t>Исраэлит Валентин</t>
  </si>
  <si>
    <t>Мурашковский Алексей</t>
  </si>
  <si>
    <t>Сигалов Вадим</t>
  </si>
  <si>
    <t>Пуринсон Алексей</t>
  </si>
  <si>
    <t>сум/c(2)</t>
  </si>
  <si>
    <t>сумма(2)</t>
  </si>
  <si>
    <t>после 2 туров</t>
  </si>
  <si>
    <t>после перестрелки</t>
  </si>
  <si>
    <t>вердикт</t>
  </si>
  <si>
    <t>Эдлин Павел</t>
  </si>
  <si>
    <t>Толесников Александр</t>
  </si>
  <si>
    <t>Маргулис Даниил</t>
  </si>
  <si>
    <t>Громов Сергей</t>
  </si>
  <si>
    <t>Фрадис Майкл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</si>
</sst>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* #,##0;* \-#,##0;_ * &quot;-&quot;_ ;_ @_ "/>
    <numFmt numFmtId="173" formatCode="0.#"/>
    <numFmt numFmtId="174" formatCode="#.#"/>
    <numFmt numFmtId="175" formatCode="0.0E+00"/>
    <numFmt numFmtId="176" formatCode="0.0"/>
    <numFmt numFmtId="177" formatCode="[$-409]dddd\,\ mmmm\ dd\,\ yyyy"/>
    <numFmt numFmtId="178" formatCode="[$-409]h:mm:ss\ AM/PM"/>
    <numFmt numFmtId="179" formatCode="#,##0.000"/>
    <numFmt numFmtId="180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List"/>
      <family val="0"/>
    </font>
    <font>
      <sz val="9"/>
      <color indexed="8"/>
      <name val="Lis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55">
      <alignment/>
      <protection/>
    </xf>
    <xf numFmtId="0" fontId="5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Fill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6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9" fillId="0" borderId="29" xfId="0" applyNumberFormat="1" applyFont="1" applyFill="1" applyBorder="1" applyAlignment="1">
      <alignment wrapText="1"/>
    </xf>
    <xf numFmtId="1" fontId="8" fillId="0" borderId="28" xfId="0" applyNumberFormat="1" applyFont="1" applyFill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6" borderId="32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34" xfId="0" applyFill="1" applyBorder="1" applyAlignment="1" applyProtection="1">
      <alignment/>
      <protection locked="0"/>
    </xf>
    <xf numFmtId="0" fontId="9" fillId="6" borderId="17" xfId="0" applyFont="1" applyFill="1" applyBorder="1" applyAlignment="1" applyProtection="1">
      <alignment wrapText="1"/>
      <protection locked="0"/>
    </xf>
    <xf numFmtId="0" fontId="9" fillId="6" borderId="13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35" xfId="0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top" wrapText="1"/>
    </xf>
    <xf numFmtId="0" fontId="0" fillId="0" borderId="36" xfId="55" applyBorder="1">
      <alignment/>
      <protection/>
    </xf>
    <xf numFmtId="0" fontId="0" fillId="0" borderId="37" xfId="55" applyBorder="1">
      <alignment/>
      <protection/>
    </xf>
    <xf numFmtId="172" fontId="0" fillId="0" borderId="38" xfId="0" applyNumberFormat="1" applyBorder="1" applyAlignment="1">
      <alignment/>
    </xf>
    <xf numFmtId="0" fontId="6" fillId="0" borderId="39" xfId="0" applyFont="1" applyBorder="1" applyAlignment="1">
      <alignment wrapText="1"/>
    </xf>
    <xf numFmtId="172" fontId="0" fillId="0" borderId="40" xfId="0" applyNumberForma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 quotePrefix="1">
      <alignment/>
    </xf>
    <xf numFmtId="0" fontId="0" fillId="0" borderId="31" xfId="0" applyFill="1" applyBorder="1" applyAlignment="1">
      <alignment/>
    </xf>
    <xf numFmtId="0" fontId="0" fillId="6" borderId="50" xfId="0" applyFill="1" applyBorder="1" applyAlignment="1" applyProtection="1">
      <alignment/>
      <protection locked="0"/>
    </xf>
    <xf numFmtId="0" fontId="0" fillId="6" borderId="51" xfId="0" applyFill="1" applyBorder="1" applyAlignment="1" applyProtection="1">
      <alignment/>
      <protection locked="0"/>
    </xf>
    <xf numFmtId="0" fontId="0" fillId="6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54" xfId="0" applyNumberFormat="1" applyBorder="1" applyAlignment="1">
      <alignment/>
    </xf>
    <xf numFmtId="172" fontId="0" fillId="0" borderId="43" xfId="0" applyNumberFormat="1" applyBorder="1" applyAlignment="1">
      <alignment/>
    </xf>
    <xf numFmtId="172" fontId="0" fillId="0" borderId="55" xfId="0" applyNumberForma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0" fillId="0" borderId="57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6" borderId="1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0" fillId="0" borderId="63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3</xdr:row>
      <xdr:rowOff>133350</xdr:rowOff>
    </xdr:from>
    <xdr:to>
      <xdr:col>11</xdr:col>
      <xdr:colOff>152400</xdr:colOff>
      <xdr:row>5</xdr:row>
      <xdr:rowOff>76200</xdr:rowOff>
    </xdr:to>
    <xdr:pic>
      <xdr:nvPicPr>
        <xdr:cNvPr id="1" name="Draw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477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57150</xdr:rowOff>
    </xdr:from>
    <xdr:to>
      <xdr:col>2</xdr:col>
      <xdr:colOff>1295400</xdr:colOff>
      <xdr:row>1</xdr:row>
      <xdr:rowOff>133350</xdr:rowOff>
    </xdr:to>
    <xdr:pic>
      <xdr:nvPicPr>
        <xdr:cNvPr id="1" name="Test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71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00"/>
  <sheetViews>
    <sheetView zoomScalePageLayoutView="0" workbookViewId="0" topLeftCell="A28">
      <selection activeCell="F39" sqref="F39"/>
    </sheetView>
  </sheetViews>
  <sheetFormatPr defaultColWidth="9.140625" defaultRowHeight="12.75"/>
  <cols>
    <col min="1" max="1" width="7.7109375" style="0" bestFit="1" customWidth="1"/>
    <col min="2" max="2" width="22.140625" style="0" bestFit="1" customWidth="1"/>
  </cols>
  <sheetData>
    <row r="1" spans="1:9" ht="14.25" thickBot="1" thickTop="1">
      <c r="A1" s="50" t="s">
        <v>0</v>
      </c>
      <c r="B1" s="51" t="s">
        <v>1</v>
      </c>
      <c r="C1" s="52" t="s">
        <v>60</v>
      </c>
      <c r="F1" s="48" t="s">
        <v>64</v>
      </c>
      <c r="G1" s="80" t="s">
        <v>15</v>
      </c>
      <c r="H1" s="81" t="s">
        <v>68</v>
      </c>
      <c r="I1" s="82" t="s">
        <v>69</v>
      </c>
    </row>
    <row r="2" spans="1:9" ht="13.5" thickTop="1">
      <c r="A2" s="49">
        <f>IF(ISBLANK($C2),"",COUNTA($C$2:$C2))</f>
        <v>1</v>
      </c>
      <c r="B2" s="58" t="s">
        <v>16</v>
      </c>
      <c r="C2" s="53">
        <v>1</v>
      </c>
      <c r="D2" s="86">
        <v>1</v>
      </c>
      <c r="F2" s="83">
        <v>1</v>
      </c>
      <c r="G2" s="84">
        <v>100</v>
      </c>
      <c r="H2" s="84">
        <v>0</v>
      </c>
      <c r="I2" s="85">
        <v>1</v>
      </c>
    </row>
    <row r="3" spans="1:9" ht="12.75">
      <c r="A3" s="45">
        <f>IF(ISBLANK($C3),"",COUNTA($C$2:$C3))</f>
        <v>2</v>
      </c>
      <c r="B3" s="59" t="s">
        <v>17</v>
      </c>
      <c r="C3" s="55">
        <v>1</v>
      </c>
      <c r="D3" s="86">
        <v>1</v>
      </c>
      <c r="F3" s="54">
        <v>2</v>
      </c>
      <c r="G3" s="60">
        <v>100</v>
      </c>
      <c r="H3" s="60">
        <v>50</v>
      </c>
      <c r="I3" s="55">
        <v>100</v>
      </c>
    </row>
    <row r="4" spans="1:9" ht="12.75">
      <c r="A4" s="45">
        <f>IF(ISBLANK($C4),"",COUNTA($C$2:$C4))</f>
        <v>3</v>
      </c>
      <c r="B4" s="59" t="s">
        <v>18</v>
      </c>
      <c r="C4" s="55">
        <v>1</v>
      </c>
      <c r="D4" s="86">
        <v>1</v>
      </c>
      <c r="F4" s="54">
        <v>3</v>
      </c>
      <c r="G4" s="60">
        <v>16</v>
      </c>
      <c r="H4" s="60">
        <v>50</v>
      </c>
      <c r="I4" s="55">
        <v>999</v>
      </c>
    </row>
    <row r="5" spans="1:9" ht="12.75">
      <c r="A5" s="45">
        <f>IF(ISBLANK($C5),"",COUNTA($C$2:$C5))</f>
      </c>
      <c r="B5" s="60" t="s">
        <v>73</v>
      </c>
      <c r="C5" s="55"/>
      <c r="D5" s="86"/>
      <c r="F5" s="54">
        <v>4</v>
      </c>
      <c r="G5" s="60">
        <v>16</v>
      </c>
      <c r="H5" s="60">
        <v>50</v>
      </c>
      <c r="I5" s="55">
        <v>9999</v>
      </c>
    </row>
    <row r="6" spans="1:9" ht="12.75">
      <c r="A6" s="45">
        <f>IF(ISBLANK($C6),"",COUNTA($C$2:$C6))</f>
        <v>4</v>
      </c>
      <c r="B6" s="59" t="s">
        <v>19</v>
      </c>
      <c r="C6" s="55">
        <v>1</v>
      </c>
      <c r="D6" s="86"/>
      <c r="F6" s="54">
        <v>5</v>
      </c>
      <c r="G6" s="60">
        <v>8</v>
      </c>
      <c r="H6" s="60">
        <v>0</v>
      </c>
      <c r="I6" s="55">
        <v>9999</v>
      </c>
    </row>
    <row r="7" spans="1:9" ht="13.5" thickBot="1">
      <c r="A7" s="45">
        <f>IF(ISBLANK($C7),"",COUNTA($C$2:$C7))</f>
      </c>
      <c r="B7" s="59" t="s">
        <v>20</v>
      </c>
      <c r="C7" s="55"/>
      <c r="D7" s="86"/>
      <c r="F7" s="56">
        <v>6</v>
      </c>
      <c r="G7" s="61">
        <v>4</v>
      </c>
      <c r="H7" s="61">
        <v>0</v>
      </c>
      <c r="I7" s="57">
        <v>32000</v>
      </c>
    </row>
    <row r="8" spans="1:4" ht="13.5" thickTop="1">
      <c r="A8" s="45">
        <f>IF(ISBLANK($C8),"",COUNTA($C$2:$C8))</f>
      </c>
      <c r="B8" s="59" t="s">
        <v>21</v>
      </c>
      <c r="C8" s="55"/>
      <c r="D8" s="86"/>
    </row>
    <row r="9" spans="1:4" ht="12.75">
      <c r="A9" s="45">
        <f>IF(ISBLANK($C9),"",COUNTA($C$2:$C9))</f>
      </c>
      <c r="B9" s="59" t="s">
        <v>22</v>
      </c>
      <c r="C9" s="55"/>
      <c r="D9" s="86"/>
    </row>
    <row r="10" spans="1:4" ht="12.75">
      <c r="A10" s="45">
        <f>IF(ISBLANK($C10),"",COUNTA($C$2:$C10))</f>
        <v>5</v>
      </c>
      <c r="B10" s="59" t="s">
        <v>23</v>
      </c>
      <c r="C10" s="55">
        <v>1</v>
      </c>
      <c r="D10" s="86">
        <v>1</v>
      </c>
    </row>
    <row r="11" spans="1:4" ht="12.75">
      <c r="A11" s="45">
        <f>IF(ISBLANK($C11),"",COUNTA($C$2:$C11))</f>
      </c>
      <c r="B11" s="59" t="s">
        <v>24</v>
      </c>
      <c r="C11" s="55"/>
      <c r="D11" s="86"/>
    </row>
    <row r="12" spans="1:4" ht="12.75">
      <c r="A12" s="45">
        <f>IF(ISBLANK($C12),"",COUNTA($C$2:$C12))</f>
        <v>6</v>
      </c>
      <c r="B12" s="59" t="s">
        <v>25</v>
      </c>
      <c r="C12" s="55">
        <v>2</v>
      </c>
      <c r="D12" s="86">
        <v>1</v>
      </c>
    </row>
    <row r="13" spans="1:4" ht="12.75">
      <c r="A13" s="45">
        <f>IF(ISBLANK($C13),"",COUNTA($C$2:$C13))</f>
        <v>7</v>
      </c>
      <c r="B13" s="59" t="s">
        <v>26</v>
      </c>
      <c r="C13" s="55">
        <v>1</v>
      </c>
      <c r="D13" s="86">
        <v>1</v>
      </c>
    </row>
    <row r="14" spans="1:4" ht="12.75">
      <c r="A14" s="45">
        <f>IF(ISBLANK($C14),"",COUNTA($C$2:$C14))</f>
        <v>8</v>
      </c>
      <c r="B14" s="59" t="s">
        <v>27</v>
      </c>
      <c r="C14" s="55">
        <v>1</v>
      </c>
      <c r="D14" s="86">
        <v>1</v>
      </c>
    </row>
    <row r="15" spans="1:4" ht="12.75">
      <c r="A15" s="45">
        <f>IF(ISBLANK($C15),"",COUNTA($C$2:$C15))</f>
      </c>
      <c r="B15" s="60" t="s">
        <v>72</v>
      </c>
      <c r="C15" s="55"/>
      <c r="D15" s="86"/>
    </row>
    <row r="16" spans="1:4" ht="12.75">
      <c r="A16" s="45">
        <f>IF(ISBLANK($C16),"",COUNTA($C$2:$C16))</f>
      </c>
      <c r="B16" s="60" t="s">
        <v>75</v>
      </c>
      <c r="C16" s="55"/>
      <c r="D16" s="86"/>
    </row>
    <row r="17" spans="1:4" ht="12.75">
      <c r="A17" s="45">
        <f>IF(ISBLANK($C17),"",COUNTA($C$2:$C17))</f>
      </c>
      <c r="B17" s="59" t="s">
        <v>28</v>
      </c>
      <c r="C17" s="55"/>
      <c r="D17" s="86"/>
    </row>
    <row r="18" spans="1:4" ht="12.75">
      <c r="A18" s="45">
        <f>IF(ISBLANK($C18),"",COUNTA($C$2:$C18))</f>
      </c>
      <c r="B18" s="59" t="s">
        <v>29</v>
      </c>
      <c r="C18" s="55"/>
      <c r="D18" s="86"/>
    </row>
    <row r="19" spans="1:4" ht="12.75">
      <c r="A19" s="45">
        <f>IF(ISBLANK($C19),"",COUNTA($C$2:$C19))</f>
        <v>9</v>
      </c>
      <c r="B19" s="59" t="s">
        <v>30</v>
      </c>
      <c r="C19" s="55">
        <v>1</v>
      </c>
      <c r="D19" s="86">
        <v>1</v>
      </c>
    </row>
    <row r="20" spans="1:4" ht="12.75">
      <c r="A20" s="45">
        <f>IF(ISBLANK($C20),"",COUNTA($C$2:$C20))</f>
      </c>
      <c r="B20" s="59" t="s">
        <v>76</v>
      </c>
      <c r="C20" s="55"/>
      <c r="D20" s="86"/>
    </row>
    <row r="21" spans="1:4" ht="12.75">
      <c r="A21" s="45">
        <f>IF(ISBLANK($C21),"",COUNTA($C$2:$C21))</f>
        <v>10</v>
      </c>
      <c r="B21" s="59" t="s">
        <v>31</v>
      </c>
      <c r="C21" s="55">
        <v>1</v>
      </c>
      <c r="D21" s="86">
        <v>1</v>
      </c>
    </row>
    <row r="22" spans="1:4" ht="12.75">
      <c r="A22" s="45">
        <f>IF(ISBLANK($C22),"",COUNTA($C$2:$C22))</f>
      </c>
      <c r="B22" s="59" t="s">
        <v>32</v>
      </c>
      <c r="C22" s="55"/>
      <c r="D22" s="86"/>
    </row>
    <row r="23" spans="1:4" ht="12.75">
      <c r="A23" s="45">
        <f>IF(ISBLANK($C23),"",COUNTA($C$2:$C23))</f>
        <v>11</v>
      </c>
      <c r="B23" s="60" t="s">
        <v>70</v>
      </c>
      <c r="C23" s="55">
        <v>1</v>
      </c>
      <c r="D23" s="86"/>
    </row>
    <row r="24" spans="1:4" ht="12.75">
      <c r="A24" s="45">
        <f>IF(ISBLANK($C24),"",COUNTA($C$2:$C24))</f>
        <v>12</v>
      </c>
      <c r="B24" s="59" t="s">
        <v>33</v>
      </c>
      <c r="C24" s="55">
        <v>1</v>
      </c>
      <c r="D24" s="86">
        <v>1</v>
      </c>
    </row>
    <row r="25" spans="1:4" ht="12.75">
      <c r="A25" s="45">
        <f>IF(ISBLANK($C25),"",COUNTA($C$2:$C25))</f>
      </c>
      <c r="B25" s="59" t="s">
        <v>34</v>
      </c>
      <c r="C25" s="55"/>
      <c r="D25" s="86"/>
    </row>
    <row r="26" spans="1:4" ht="12.75">
      <c r="A26" s="45">
        <f>IF(ISBLANK($C26),"",COUNTA($C$2:$C26))</f>
        <v>13</v>
      </c>
      <c r="B26" s="59" t="s">
        <v>35</v>
      </c>
      <c r="C26" s="55">
        <v>1</v>
      </c>
      <c r="D26" s="86">
        <v>1</v>
      </c>
    </row>
    <row r="27" spans="1:4" ht="12.75">
      <c r="A27" s="45">
        <f>IF(ISBLANK($C27),"",COUNTA($C$2:$C27))</f>
      </c>
      <c r="B27" s="59" t="s">
        <v>36</v>
      </c>
      <c r="C27" s="55"/>
      <c r="D27" s="86"/>
    </row>
    <row r="28" spans="1:4" ht="12.75">
      <c r="A28" s="45">
        <f>IF(ISBLANK($C28),"",COUNTA($C$2:$C28))</f>
        <v>14</v>
      </c>
      <c r="B28" s="59" t="s">
        <v>37</v>
      </c>
      <c r="C28" s="55">
        <v>1</v>
      </c>
      <c r="D28" s="86">
        <v>1</v>
      </c>
    </row>
    <row r="29" spans="1:4" ht="12.75">
      <c r="A29" s="45">
        <f>IF(ISBLANK($C29),"",COUNTA($C$2:$C29))</f>
      </c>
      <c r="B29" s="59" t="s">
        <v>38</v>
      </c>
      <c r="C29" s="55"/>
      <c r="D29" s="86"/>
    </row>
    <row r="30" spans="1:4" ht="12.75">
      <c r="A30" s="45">
        <f>IF(ISBLANK($C30),"",COUNTA($C$2:$C30))</f>
        <v>15</v>
      </c>
      <c r="B30" s="59" t="s">
        <v>39</v>
      </c>
      <c r="C30" s="55">
        <v>1</v>
      </c>
      <c r="D30" s="86">
        <v>1</v>
      </c>
    </row>
    <row r="31" spans="1:4" ht="12.75">
      <c r="A31" s="45">
        <f>IF(ISBLANK($C31),"",COUNTA($C$2:$C31))</f>
        <v>16</v>
      </c>
      <c r="B31" s="59" t="s">
        <v>40</v>
      </c>
      <c r="C31" s="55">
        <v>1</v>
      </c>
      <c r="D31" s="86">
        <v>1</v>
      </c>
    </row>
    <row r="32" spans="1:4" ht="12.75">
      <c r="A32" s="45">
        <f>IF(ISBLANK($C32),"",COUNTA($C$2:$C32))</f>
        <v>17</v>
      </c>
      <c r="B32" s="59" t="s">
        <v>41</v>
      </c>
      <c r="C32" s="55">
        <v>1</v>
      </c>
      <c r="D32" s="86">
        <v>1</v>
      </c>
    </row>
    <row r="33" spans="1:4" ht="12.75">
      <c r="A33" s="45">
        <f>IF(ISBLANK($C33),"",COUNTA($C$2:$C33))</f>
      </c>
      <c r="B33" s="59" t="s">
        <v>42</v>
      </c>
      <c r="C33" s="55"/>
      <c r="D33" s="86"/>
    </row>
    <row r="34" spans="1:4" ht="12.75">
      <c r="A34" s="45">
        <f>IF(ISBLANK($C34),"",COUNTA($C$2:$C34))</f>
      </c>
      <c r="B34" s="59" t="s">
        <v>43</v>
      </c>
      <c r="C34" s="55"/>
      <c r="D34" s="86"/>
    </row>
    <row r="35" spans="1:4" ht="12.75">
      <c r="A35" s="45">
        <f>IF(ISBLANK($C35),"",COUNTA($C$2:$C35))</f>
        <v>18</v>
      </c>
      <c r="B35" s="60" t="s">
        <v>77</v>
      </c>
      <c r="C35" s="55">
        <v>1</v>
      </c>
      <c r="D35" s="86">
        <v>1</v>
      </c>
    </row>
    <row r="36" spans="1:4" ht="12.75">
      <c r="A36" s="45">
        <f>IF(ISBLANK($C36),"",COUNTA($C$2:$C36))</f>
        <v>19</v>
      </c>
      <c r="B36" s="59" t="s">
        <v>44</v>
      </c>
      <c r="C36" s="55">
        <v>1</v>
      </c>
      <c r="D36" s="86"/>
    </row>
    <row r="37" spans="1:4" ht="12.75">
      <c r="A37" s="45">
        <f>IF(ISBLANK($C37),"",COUNTA($C$2:$C37))</f>
        <v>20</v>
      </c>
      <c r="B37" s="59" t="s">
        <v>45</v>
      </c>
      <c r="C37" s="55">
        <v>1</v>
      </c>
      <c r="D37" s="86">
        <v>1</v>
      </c>
    </row>
    <row r="38" spans="1:4" ht="12.75">
      <c r="A38" s="45">
        <f>IF(ISBLANK($C38),"",COUNTA($C$2:$C38))</f>
      </c>
      <c r="B38" s="59" t="s">
        <v>46</v>
      </c>
      <c r="C38" s="55"/>
      <c r="D38" s="86"/>
    </row>
    <row r="39" spans="1:4" ht="12.75">
      <c r="A39" s="45">
        <f>IF(ISBLANK($C39),"",COUNTA($C$2:$C39))</f>
      </c>
      <c r="B39" s="59" t="s">
        <v>47</v>
      </c>
      <c r="C39" s="55"/>
      <c r="D39" s="86"/>
    </row>
    <row r="40" spans="1:4" ht="12.75">
      <c r="A40" s="45">
        <f>IF(ISBLANK($C40),"",COUNTA($C$2:$C40))</f>
      </c>
      <c r="B40" s="59" t="s">
        <v>48</v>
      </c>
      <c r="C40" s="55"/>
      <c r="D40" s="86"/>
    </row>
    <row r="41" spans="1:4" ht="12.75">
      <c r="A41" s="45">
        <f>IF(ISBLANK($C41),"",COUNTA($C$2:$C41))</f>
        <v>21</v>
      </c>
      <c r="B41" s="60" t="s">
        <v>79</v>
      </c>
      <c r="C41" s="55">
        <v>1</v>
      </c>
      <c r="D41" s="102">
        <v>1</v>
      </c>
    </row>
    <row r="42" spans="1:4" ht="12.75">
      <c r="A42" s="45">
        <f>IF(ISBLANK($C42),"",COUNTA($C$2:$C42))</f>
        <v>22</v>
      </c>
      <c r="B42" s="59" t="s">
        <v>49</v>
      </c>
      <c r="C42" s="55">
        <v>1</v>
      </c>
      <c r="D42" s="86">
        <v>1</v>
      </c>
    </row>
    <row r="43" spans="1:4" ht="12.75">
      <c r="A43" s="45">
        <f>IF(ISBLANK($C43),"",COUNTA($C$2:$C43))</f>
        <v>23</v>
      </c>
      <c r="B43" s="59" t="s">
        <v>50</v>
      </c>
      <c r="C43" s="55">
        <v>1</v>
      </c>
      <c r="D43" s="86">
        <v>1</v>
      </c>
    </row>
    <row r="44" spans="1:4" ht="12.75">
      <c r="A44" s="45">
        <f>IF(ISBLANK($C44),"",COUNTA($C$2:$C44))</f>
      </c>
      <c r="B44" s="60" t="s">
        <v>78</v>
      </c>
      <c r="C44" s="55"/>
      <c r="D44" s="86"/>
    </row>
    <row r="45" spans="1:4" ht="12.75">
      <c r="A45" s="45">
        <f>IF(ISBLANK($C45),"",COUNTA($C$2:$C45))</f>
        <v>24</v>
      </c>
      <c r="B45" s="59" t="s">
        <v>51</v>
      </c>
      <c r="C45" s="55">
        <v>2</v>
      </c>
      <c r="D45" s="86">
        <v>1</v>
      </c>
    </row>
    <row r="46" spans="1:4" ht="12.75">
      <c r="A46" s="45">
        <f>IF(ISBLANK($C46),"",COUNTA($C$2:$C46))</f>
        <v>25</v>
      </c>
      <c r="B46" s="59" t="s">
        <v>52</v>
      </c>
      <c r="C46" s="55">
        <v>1</v>
      </c>
      <c r="D46" s="86">
        <v>1</v>
      </c>
    </row>
    <row r="47" spans="1:4" ht="12.75">
      <c r="A47" s="45">
        <f>IF(ISBLANK($C47),"",COUNTA($C$2:$C47))</f>
        <v>26</v>
      </c>
      <c r="B47" s="59" t="s">
        <v>53</v>
      </c>
      <c r="C47" s="55">
        <v>1</v>
      </c>
      <c r="D47" s="86">
        <v>1</v>
      </c>
    </row>
    <row r="48" spans="1:4" ht="12.75">
      <c r="A48" s="45">
        <f>IF(ISBLANK($C48),"",COUNTA($C$2:$C48))</f>
        <v>27</v>
      </c>
      <c r="B48" s="59" t="s">
        <v>54</v>
      </c>
      <c r="C48" s="55">
        <v>2</v>
      </c>
      <c r="D48" s="86">
        <v>1</v>
      </c>
    </row>
    <row r="49" spans="1:4" ht="12.75">
      <c r="A49" s="45">
        <f>IF(ISBLANK($C49),"",COUNTA($C$2:$C49))</f>
      </c>
      <c r="B49" s="59" t="s">
        <v>55</v>
      </c>
      <c r="C49" s="55"/>
      <c r="D49" s="86"/>
    </row>
    <row r="50" spans="1:4" ht="12.75">
      <c r="A50" s="45">
        <f>IF(ISBLANK($C50),"",COUNTA($C$2:$C50))</f>
      </c>
      <c r="B50" s="60" t="s">
        <v>74</v>
      </c>
      <c r="C50" s="55"/>
      <c r="D50" s="86"/>
    </row>
    <row r="51" spans="1:4" ht="12.75">
      <c r="A51" s="45">
        <f>IF(ISBLANK($C51),"",COUNTA($C$2:$C51))</f>
        <v>28</v>
      </c>
      <c r="B51" s="59" t="s">
        <v>56</v>
      </c>
      <c r="C51" s="55">
        <v>1</v>
      </c>
      <c r="D51" s="86">
        <v>1</v>
      </c>
    </row>
    <row r="52" spans="1:4" ht="12.75">
      <c r="A52" s="45">
        <f>IF(ISBLANK($C52),"",COUNTA($C$2:$C52))</f>
        <v>29</v>
      </c>
      <c r="B52" s="59" t="s">
        <v>57</v>
      </c>
      <c r="C52" s="55">
        <v>1</v>
      </c>
      <c r="D52" s="86">
        <v>1</v>
      </c>
    </row>
    <row r="53" spans="1:4" ht="12.75">
      <c r="A53" s="45">
        <f>IF(ISBLANK($C53),"",COUNTA($C$2:$C53))</f>
        <v>30</v>
      </c>
      <c r="B53" s="59" t="s">
        <v>58</v>
      </c>
      <c r="C53" s="55">
        <v>1</v>
      </c>
      <c r="D53" s="86">
        <v>1</v>
      </c>
    </row>
    <row r="54" spans="1:4" ht="12.75">
      <c r="A54" s="45">
        <f>IF(ISBLANK($C54),"",COUNTA($C$2:$C54))</f>
      </c>
      <c r="B54" s="59" t="s">
        <v>71</v>
      </c>
      <c r="C54" s="55"/>
      <c r="D54" s="86"/>
    </row>
    <row r="55" spans="1:4" ht="12.75">
      <c r="A55" s="45">
        <f>IF(ISBLANK($C55),"",COUNTA($C$2:$C55))</f>
        <v>31</v>
      </c>
      <c r="B55" s="59" t="s">
        <v>59</v>
      </c>
      <c r="C55" s="55">
        <v>1</v>
      </c>
      <c r="D55" s="101">
        <v>1</v>
      </c>
    </row>
    <row r="56" spans="1:4" ht="12.75">
      <c r="A56" s="45">
        <f>IF(ISBLANK($C56),"",COUNTA($C$2:$C56))</f>
        <v>32</v>
      </c>
      <c r="B56" s="100" t="s">
        <v>85</v>
      </c>
      <c r="C56" s="55">
        <v>1</v>
      </c>
      <c r="D56" s="90">
        <v>1</v>
      </c>
    </row>
    <row r="57" spans="1:4" ht="12.75">
      <c r="A57" s="45">
        <f>IF(ISBLANK($C57),"",COUNTA($C$2:$C57))</f>
        <v>33</v>
      </c>
      <c r="B57" s="60" t="s">
        <v>86</v>
      </c>
      <c r="C57" s="55">
        <v>1</v>
      </c>
      <c r="D57" s="90"/>
    </row>
    <row r="58" spans="1:4" ht="12.75">
      <c r="A58" s="45">
        <f>IF(ISBLANK($C58),"",COUNTA($C$2:$C58))</f>
        <v>34</v>
      </c>
      <c r="B58" s="60" t="s">
        <v>87</v>
      </c>
      <c r="C58" s="55">
        <v>1</v>
      </c>
      <c r="D58" s="90"/>
    </row>
    <row r="59" spans="1:4" ht="12.75">
      <c r="A59" s="45">
        <f>IF(ISBLANK($C59),"",COUNTA($C$2:$C59))</f>
        <v>35</v>
      </c>
      <c r="B59" s="60" t="s">
        <v>88</v>
      </c>
      <c r="C59" s="55">
        <v>1</v>
      </c>
      <c r="D59" s="90"/>
    </row>
    <row r="60" spans="1:4" ht="12.75">
      <c r="A60" s="45">
        <f>IF(ISBLANK($C60),"",COUNTA($C$2:$C60))</f>
        <v>36</v>
      </c>
      <c r="B60" s="60" t="s">
        <v>89</v>
      </c>
      <c r="C60" s="55">
        <v>1</v>
      </c>
      <c r="D60" s="90"/>
    </row>
    <row r="61" spans="1:4" ht="12.75">
      <c r="A61" s="45">
        <f>IF(ISBLANK($C61),"",COUNTA($C$2:$C61))</f>
      </c>
      <c r="B61" s="60"/>
      <c r="C61" s="55"/>
      <c r="D61" s="90"/>
    </row>
    <row r="62" spans="1:4" ht="12.75">
      <c r="A62" s="45">
        <f>IF(ISBLANK($C62),"",COUNTA($C$2:$C62))</f>
      </c>
      <c r="B62" s="60"/>
      <c r="C62" s="55"/>
      <c r="D62" s="90"/>
    </row>
    <row r="63" spans="1:4" ht="12.75">
      <c r="A63" s="45">
        <f>IF(ISBLANK($C63),"",COUNTA($C$2:$C63))</f>
      </c>
      <c r="B63" s="60"/>
      <c r="C63" s="55"/>
      <c r="D63" s="90"/>
    </row>
    <row r="64" spans="1:4" ht="12.75">
      <c r="A64" s="45">
        <f>IF(ISBLANK($C64),"",COUNTA($C$2:$C64))</f>
      </c>
      <c r="B64" s="60"/>
      <c r="C64" s="55"/>
      <c r="D64" s="90"/>
    </row>
    <row r="65" spans="1:4" ht="12.75">
      <c r="A65" s="45">
        <f>IF(ISBLANK($C65),"",COUNTA($C$2:$C65))</f>
      </c>
      <c r="B65" s="60"/>
      <c r="C65" s="55"/>
      <c r="D65" s="90"/>
    </row>
    <row r="66" spans="1:4" ht="12.75">
      <c r="A66" s="45">
        <f>IF(ISBLANK($C66),"",COUNTA($C$2:$C66))</f>
      </c>
      <c r="B66" s="60"/>
      <c r="C66" s="55"/>
      <c r="D66" s="90"/>
    </row>
    <row r="67" spans="1:4" ht="12.75">
      <c r="A67" s="45">
        <f>IF(ISBLANK($C67),"",COUNTA($C$2:$C67))</f>
      </c>
      <c r="B67" s="60"/>
      <c r="C67" s="55"/>
      <c r="D67" s="90"/>
    </row>
    <row r="68" spans="1:4" ht="12.75">
      <c r="A68" s="45">
        <f>IF(ISBLANK($C68),"",COUNTA($C$2:$C68))</f>
      </c>
      <c r="B68" s="60"/>
      <c r="C68" s="55"/>
      <c r="D68" s="90"/>
    </row>
    <row r="69" spans="1:4" ht="12.75">
      <c r="A69" s="45">
        <f>IF(ISBLANK($C69),"",COUNTA($C$2:$C69))</f>
      </c>
      <c r="B69" s="60"/>
      <c r="C69" s="55"/>
      <c r="D69" s="90"/>
    </row>
    <row r="70" spans="1:4" ht="12.75">
      <c r="A70" s="45">
        <f>IF(ISBLANK($C70),"",COUNTA($C$2:$C70))</f>
      </c>
      <c r="B70" s="60"/>
      <c r="C70" s="55"/>
      <c r="D70" s="90"/>
    </row>
    <row r="71" spans="1:4" ht="12.75">
      <c r="A71" s="45">
        <f>IF(ISBLANK($C71),"",COUNTA($C$2:$C71))</f>
      </c>
      <c r="B71" s="60"/>
      <c r="C71" s="55"/>
      <c r="D71" s="90"/>
    </row>
    <row r="72" spans="1:4" ht="12.75">
      <c r="A72" s="45">
        <f>IF(ISBLANK($C72),"",COUNTA($C$2:$C72))</f>
      </c>
      <c r="B72" s="60"/>
      <c r="C72" s="55"/>
      <c r="D72" s="90"/>
    </row>
    <row r="73" spans="1:4" ht="12.75">
      <c r="A73" s="45">
        <f>IF(ISBLANK($C73),"",COUNTA($C$2:$C73))</f>
      </c>
      <c r="B73" s="60"/>
      <c r="C73" s="55"/>
      <c r="D73" s="90"/>
    </row>
    <row r="74" spans="1:4" ht="12.75">
      <c r="A74" s="45">
        <f>IF(ISBLANK($C74),"",COUNTA($C$2:$C74))</f>
      </c>
      <c r="B74" s="60"/>
      <c r="C74" s="55"/>
      <c r="D74" s="90"/>
    </row>
    <row r="75" spans="1:4" ht="12.75">
      <c r="A75" s="45">
        <f>IF(ISBLANK($C75),"",COUNTA($C$2:$C75))</f>
      </c>
      <c r="B75" s="60"/>
      <c r="C75" s="55"/>
      <c r="D75" s="90"/>
    </row>
    <row r="76" spans="1:4" ht="12.75">
      <c r="A76" s="45">
        <f>IF(ISBLANK($C76),"",COUNTA($C$2:$C76))</f>
      </c>
      <c r="B76" s="60"/>
      <c r="C76" s="55"/>
      <c r="D76" s="90"/>
    </row>
    <row r="77" spans="1:4" ht="12.75">
      <c r="A77" s="45">
        <f>IF(ISBLANK($C77),"",COUNTA($C$2:$C77))</f>
      </c>
      <c r="B77" s="60"/>
      <c r="C77" s="55"/>
      <c r="D77" s="90"/>
    </row>
    <row r="78" spans="1:4" ht="12.75">
      <c r="A78" s="45">
        <f>IF(ISBLANK($C78),"",COUNTA($C$2:$C78))</f>
      </c>
      <c r="B78" s="60"/>
      <c r="C78" s="55"/>
      <c r="D78" s="90"/>
    </row>
    <row r="79" spans="1:4" ht="12.75">
      <c r="A79" s="45">
        <f>IF(ISBLANK($C79),"",COUNTA($C$2:$C79))</f>
      </c>
      <c r="B79" s="60"/>
      <c r="C79" s="55"/>
      <c r="D79" s="90"/>
    </row>
    <row r="80" spans="1:4" ht="12.75">
      <c r="A80" s="45">
        <f>IF(ISBLANK($C80),"",COUNTA($C$2:$C80))</f>
      </c>
      <c r="B80" s="60"/>
      <c r="C80" s="55"/>
      <c r="D80" s="90"/>
    </row>
    <row r="81" spans="1:4" ht="12.75">
      <c r="A81" s="46"/>
      <c r="B81" s="60"/>
      <c r="C81" s="55"/>
      <c r="D81" s="90"/>
    </row>
    <row r="82" spans="1:4" ht="12.75">
      <c r="A82" s="46"/>
      <c r="B82" s="60"/>
      <c r="C82" s="55"/>
      <c r="D82" s="90"/>
    </row>
    <row r="83" spans="1:4" ht="12.75">
      <c r="A83" s="46"/>
      <c r="B83" s="60"/>
      <c r="C83" s="55"/>
      <c r="D83" s="90"/>
    </row>
    <row r="84" spans="1:4" ht="12.75">
      <c r="A84" s="46"/>
      <c r="B84" s="60"/>
      <c r="C84" s="55"/>
      <c r="D84" s="90"/>
    </row>
    <row r="85" spans="1:4" ht="12.75">
      <c r="A85" s="46"/>
      <c r="B85" s="60"/>
      <c r="C85" s="55"/>
      <c r="D85" s="90"/>
    </row>
    <row r="86" spans="1:4" ht="12.75">
      <c r="A86" s="46"/>
      <c r="B86" s="60"/>
      <c r="C86" s="55"/>
      <c r="D86" s="90"/>
    </row>
    <row r="87" spans="1:4" ht="12.75">
      <c r="A87" s="46"/>
      <c r="B87" s="60"/>
      <c r="C87" s="55"/>
      <c r="D87" s="90"/>
    </row>
    <row r="88" spans="1:4" ht="12.75">
      <c r="A88" s="46"/>
      <c r="B88" s="60"/>
      <c r="C88" s="55"/>
      <c r="D88" s="90"/>
    </row>
    <row r="89" spans="1:4" ht="12.75">
      <c r="A89" s="46"/>
      <c r="B89" s="60"/>
      <c r="C89" s="55"/>
      <c r="D89" s="90"/>
    </row>
    <row r="90" spans="1:4" ht="12.75">
      <c r="A90" s="46"/>
      <c r="B90" s="60"/>
      <c r="C90" s="55"/>
      <c r="D90" s="90"/>
    </row>
    <row r="91" spans="1:4" ht="12.75">
      <c r="A91" s="46"/>
      <c r="B91" s="60"/>
      <c r="C91" s="55"/>
      <c r="D91" s="90"/>
    </row>
    <row r="92" spans="1:4" ht="12.75">
      <c r="A92" s="46"/>
      <c r="B92" s="60"/>
      <c r="C92" s="55"/>
      <c r="D92" s="90"/>
    </row>
    <row r="93" spans="1:4" ht="12.75">
      <c r="A93" s="46"/>
      <c r="B93" s="60"/>
      <c r="C93" s="55"/>
      <c r="D93" s="90"/>
    </row>
    <row r="94" spans="1:4" ht="12.75">
      <c r="A94" s="46"/>
      <c r="B94" s="60"/>
      <c r="C94" s="55"/>
      <c r="D94" s="90"/>
    </row>
    <row r="95" spans="1:4" ht="12.75">
      <c r="A95" s="46"/>
      <c r="B95" s="60"/>
      <c r="C95" s="55"/>
      <c r="D95" s="90"/>
    </row>
    <row r="96" spans="1:4" ht="12.75">
      <c r="A96" s="46"/>
      <c r="B96" s="60"/>
      <c r="C96" s="55"/>
      <c r="D96" s="90"/>
    </row>
    <row r="97" spans="1:4" ht="12.75">
      <c r="A97" s="46"/>
      <c r="B97" s="60"/>
      <c r="C97" s="55"/>
      <c r="D97" s="90"/>
    </row>
    <row r="98" spans="1:4" ht="12.75">
      <c r="A98" s="46"/>
      <c r="B98" s="60"/>
      <c r="C98" s="55"/>
      <c r="D98" s="90"/>
    </row>
    <row r="99" spans="1:4" ht="12.75">
      <c r="A99" s="46"/>
      <c r="B99" s="60"/>
      <c r="C99" s="55"/>
      <c r="D99" s="90"/>
    </row>
    <row r="100" spans="1:4" ht="13.5" thickBot="1">
      <c r="A100" s="47"/>
      <c r="B100" s="61"/>
      <c r="C100" s="57"/>
      <c r="D100" s="90"/>
    </row>
    <row r="101" ht="13.5" thickTop="1"/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3.57421875" style="4" bestFit="1" customWidth="1"/>
    <col min="2" max="2" width="24.28125" style="1" bestFit="1" customWidth="1"/>
    <col min="3" max="3" width="2.8515625" style="1" customWidth="1"/>
    <col min="4" max="4" width="3.7109375" style="1" customWidth="1"/>
    <col min="5" max="6" width="3.28125" style="5" customWidth="1"/>
    <col min="7" max="9" width="2.7109375" style="1" customWidth="1"/>
    <col min="10" max="10" width="3.7109375" style="1" customWidth="1"/>
    <col min="11" max="12" width="3.28125" style="5" customWidth="1"/>
    <col min="13" max="13" width="2.7109375" style="1" customWidth="1"/>
    <col min="14" max="14" width="0.13671875" style="1" customWidth="1"/>
    <col min="15" max="15" width="2.7109375" style="1" customWidth="1"/>
    <col min="16" max="16" width="3.7109375" style="1" customWidth="1"/>
    <col min="17" max="18" width="3.28125" style="5" customWidth="1"/>
    <col min="19" max="21" width="2.7109375" style="1" customWidth="1"/>
    <col min="22" max="22" width="4.28125" style="6" customWidth="1"/>
    <col min="23" max="23" width="5.57421875" style="7" bestFit="1" customWidth="1"/>
    <col min="24" max="24" width="6.421875" style="7" customWidth="1"/>
    <col min="25" max="25" width="6.7109375" style="7" bestFit="1" customWidth="1"/>
    <col min="26" max="26" width="1.57421875" style="1" customWidth="1"/>
    <col min="27" max="27" width="3.57421875" style="1" customWidth="1"/>
    <col min="28" max="16384" width="9.140625" style="1" customWidth="1"/>
  </cols>
  <sheetData>
    <row r="1" spans="1:4" ht="12.75">
      <c r="A1"/>
      <c r="B1" s="62" t="s">
        <v>1</v>
      </c>
      <c r="D1" s="1" t="s">
        <v>15</v>
      </c>
    </row>
    <row r="2" spans="1:4" s="2" customFormat="1" ht="12.75">
      <c r="A2" s="42">
        <v>3</v>
      </c>
      <c r="B2" s="62" t="str">
        <f aca="true" t="shared" si="0" ref="B2:B33">IF(ROW()-1&gt;MAX(all),"",VLOOKUP(ROW()-1,all,2))</f>
        <v>Александрова Светлана</v>
      </c>
      <c r="D2" s="2">
        <f>MAX(all)</f>
        <v>36</v>
      </c>
    </row>
    <row r="3" spans="1:2" s="3" customFormat="1" ht="15" customHeight="1">
      <c r="A3" s="43">
        <v>33</v>
      </c>
      <c r="B3" s="62" t="str">
        <f t="shared" si="0"/>
        <v>Арещенко Павел</v>
      </c>
    </row>
    <row r="4" spans="1:2" s="2" customFormat="1" ht="13.5" customHeight="1">
      <c r="A4" s="43">
        <v>23</v>
      </c>
      <c r="B4" s="62" t="str">
        <f t="shared" si="0"/>
        <v>Барский Тимур</v>
      </c>
    </row>
    <row r="5" spans="1:8" s="3" customFormat="1" ht="15" customHeight="1">
      <c r="A5" s="43">
        <v>12</v>
      </c>
      <c r="B5" s="62" t="str">
        <f t="shared" si="0"/>
        <v>Блюмштейн Даня</v>
      </c>
      <c r="H5" s="2"/>
    </row>
    <row r="6" spans="1:4" s="3" customFormat="1" ht="15" customHeight="1">
      <c r="A6" s="43">
        <v>11</v>
      </c>
      <c r="B6" s="62" t="str">
        <f t="shared" si="0"/>
        <v>Гельфанд Леонид</v>
      </c>
      <c r="D6" s="2"/>
    </row>
    <row r="7" spans="1:2" s="3" customFormat="1" ht="15" customHeight="1">
      <c r="A7" s="43">
        <v>8</v>
      </c>
      <c r="B7" s="62" t="str">
        <f t="shared" si="0"/>
        <v>Говердовский Владислав</v>
      </c>
    </row>
    <row r="8" spans="1:2" s="3" customFormat="1" ht="15" customHeight="1">
      <c r="A8" s="43">
        <v>15</v>
      </c>
      <c r="B8" s="62" t="str">
        <f t="shared" si="0"/>
        <v>Гордовер Максим</v>
      </c>
    </row>
    <row r="9" spans="1:2" s="3" customFormat="1" ht="15" customHeight="1">
      <c r="A9" s="43">
        <v>26</v>
      </c>
      <c r="B9" s="62" t="str">
        <f t="shared" si="0"/>
        <v>Дубровнер Виталий</v>
      </c>
    </row>
    <row r="10" spans="1:2" s="3" customFormat="1" ht="15" customHeight="1">
      <c r="A10" s="43">
        <v>5</v>
      </c>
      <c r="B10" s="62" t="str">
        <f t="shared" si="0"/>
        <v>Иоффе Лидия</v>
      </c>
    </row>
    <row r="11" spans="1:2" s="3" customFormat="1" ht="15" customHeight="1">
      <c r="A11" s="43">
        <v>9</v>
      </c>
      <c r="B11" s="62" t="str">
        <f t="shared" si="0"/>
        <v>Капулянский Петр</v>
      </c>
    </row>
    <row r="12" spans="1:2" s="3" customFormat="1" ht="15" customHeight="1">
      <c r="A12" s="43">
        <v>2</v>
      </c>
      <c r="B12" s="62" t="str">
        <f t="shared" si="0"/>
        <v>Кижло Ольга</v>
      </c>
    </row>
    <row r="13" spans="1:2" s="3" customFormat="1" ht="15" customHeight="1">
      <c r="A13" s="43">
        <v>24</v>
      </c>
      <c r="B13" s="62" t="str">
        <f t="shared" si="0"/>
        <v>Клейман Мики</v>
      </c>
    </row>
    <row r="14" spans="1:2" s="3" customFormat="1" ht="15" customHeight="1">
      <c r="A14" s="43">
        <v>4</v>
      </c>
      <c r="B14" s="62" t="str">
        <f t="shared" si="0"/>
        <v>Козьмин Юрий</v>
      </c>
    </row>
    <row r="15" spans="1:2" s="3" customFormat="1" ht="15" customHeight="1">
      <c r="A15" s="43">
        <v>1</v>
      </c>
      <c r="B15" s="62" t="str">
        <f t="shared" si="0"/>
        <v>Левин Евгений</v>
      </c>
    </row>
    <row r="16" spans="1:2" s="3" customFormat="1" ht="15" customHeight="1">
      <c r="A16" s="43">
        <v>36</v>
      </c>
      <c r="B16" s="62" t="str">
        <f t="shared" si="0"/>
        <v>Литовский Михаил</v>
      </c>
    </row>
    <row r="17" spans="1:2" s="3" customFormat="1" ht="15" customHeight="1">
      <c r="A17" s="43">
        <v>30</v>
      </c>
      <c r="B17" s="62" t="str">
        <f t="shared" si="0"/>
        <v>Манусов Евгений</v>
      </c>
    </row>
    <row r="18" spans="1:2" s="3" customFormat="1" ht="15" customHeight="1">
      <c r="A18" s="43">
        <v>20</v>
      </c>
      <c r="B18" s="62" t="str">
        <f t="shared" si="0"/>
        <v>Маркович Виктор</v>
      </c>
    </row>
    <row r="19" spans="1:2" s="3" customFormat="1" ht="15" customHeight="1">
      <c r="A19" s="43">
        <v>14</v>
      </c>
      <c r="B19" s="62" t="str">
        <f t="shared" si="0"/>
        <v>Мурашковский Алексей</v>
      </c>
    </row>
    <row r="20" spans="1:2" s="3" customFormat="1" ht="15" customHeight="1">
      <c r="A20" s="43">
        <v>17</v>
      </c>
      <c r="B20" s="62" t="str">
        <f t="shared" si="0"/>
        <v>Нахшин Вольф</v>
      </c>
    </row>
    <row r="21" spans="1:2" s="3" customFormat="1" ht="15" customHeight="1">
      <c r="A21" s="43">
        <v>7</v>
      </c>
      <c r="B21" s="62" t="str">
        <f t="shared" si="0"/>
        <v>Ольштейн Юлия</v>
      </c>
    </row>
    <row r="22" spans="1:2" s="3" customFormat="1" ht="15" customHeight="1">
      <c r="A22" s="43">
        <v>13</v>
      </c>
      <c r="B22" s="62" t="str">
        <f t="shared" si="0"/>
        <v>Пуринсон Алексей</v>
      </c>
    </row>
    <row r="23" spans="1:2" s="3" customFormat="1" ht="15" customHeight="1">
      <c r="A23" s="43">
        <v>19</v>
      </c>
      <c r="B23" s="62" t="str">
        <f t="shared" si="0"/>
        <v>Рейн Леонид</v>
      </c>
    </row>
    <row r="24" spans="1:2" s="3" customFormat="1" ht="15" customHeight="1">
      <c r="A24" s="43">
        <v>27</v>
      </c>
      <c r="B24" s="62" t="str">
        <f t="shared" si="0"/>
        <v>Садов Владимир</v>
      </c>
    </row>
    <row r="25" spans="1:2" s="3" customFormat="1" ht="15" customHeight="1">
      <c r="A25" s="43">
        <v>25</v>
      </c>
      <c r="B25" s="62" t="str">
        <f t="shared" si="0"/>
        <v>Синицкий Джон</v>
      </c>
    </row>
    <row r="26" spans="1:2" s="3" customFormat="1" ht="15" customHeight="1">
      <c r="A26" s="43">
        <v>28</v>
      </c>
      <c r="B26" s="62" t="str">
        <f t="shared" si="0"/>
        <v>Слоущ Дмитрий</v>
      </c>
    </row>
    <row r="27" spans="1:2" s="3" customFormat="1" ht="15" customHeight="1">
      <c r="A27" s="43">
        <v>29</v>
      </c>
      <c r="B27" s="62" t="str">
        <f t="shared" si="0"/>
        <v>Спивак Лев</v>
      </c>
    </row>
    <row r="28" spans="1:2" s="3" customFormat="1" ht="15" customHeight="1">
      <c r="A28" s="43">
        <v>10</v>
      </c>
      <c r="B28" s="62" t="str">
        <f t="shared" si="0"/>
        <v>Тальянский Илья</v>
      </c>
    </row>
    <row r="29" spans="1:2" s="3" customFormat="1" ht="15" customHeight="1">
      <c r="A29" s="43">
        <v>22</v>
      </c>
      <c r="B29" s="62" t="str">
        <f t="shared" si="0"/>
        <v>Хоптяр Юрий</v>
      </c>
    </row>
    <row r="30" spans="1:2" s="3" customFormat="1" ht="15" customHeight="1">
      <c r="A30" s="43">
        <v>32</v>
      </c>
      <c r="B30" s="62" t="str">
        <f t="shared" si="0"/>
        <v>Черный Евгений</v>
      </c>
    </row>
    <row r="31" spans="1:2" s="3" customFormat="1" ht="15" customHeight="1">
      <c r="A31" s="43">
        <v>21</v>
      </c>
      <c r="B31" s="62" t="str">
        <f t="shared" si="0"/>
        <v>Шибер Гарик</v>
      </c>
    </row>
    <row r="32" spans="1:2" s="3" customFormat="1" ht="15" customHeight="1">
      <c r="A32" s="43">
        <v>16</v>
      </c>
      <c r="B32" s="62" t="str">
        <f t="shared" si="0"/>
        <v>Шмулевич Лев</v>
      </c>
    </row>
    <row r="33" spans="1:2" s="3" customFormat="1" ht="15" customHeight="1">
      <c r="A33" s="43">
        <v>34</v>
      </c>
      <c r="B33" s="62" t="str">
        <f t="shared" si="0"/>
        <v>Эдлин Павел</v>
      </c>
    </row>
    <row r="34" spans="1:2" s="3" customFormat="1" ht="15" customHeight="1">
      <c r="A34" s="43">
        <v>35</v>
      </c>
      <c r="B34" s="62" t="str">
        <f aca="true" t="shared" si="1" ref="B34:B65">IF(ROW()-1&gt;MAX(all),"",VLOOKUP(ROW()-1,all,2))</f>
        <v>Толесников Александр</v>
      </c>
    </row>
    <row r="35" spans="1:2" s="3" customFormat="1" ht="15" customHeight="1">
      <c r="A35" s="43">
        <v>31</v>
      </c>
      <c r="B35" s="62" t="str">
        <f t="shared" si="1"/>
        <v>Маргулис Даниил</v>
      </c>
    </row>
    <row r="36" spans="1:2" s="3" customFormat="1" ht="15" customHeight="1">
      <c r="A36" s="43">
        <v>6</v>
      </c>
      <c r="B36" s="62" t="str">
        <f t="shared" si="1"/>
        <v>Громов Сергей</v>
      </c>
    </row>
    <row r="37" spans="1:2" s="3" customFormat="1" ht="15" customHeight="1">
      <c r="A37" s="43">
        <v>18</v>
      </c>
      <c r="B37" s="62" t="str">
        <f t="shared" si="1"/>
        <v>Фрадис Майкл</v>
      </c>
    </row>
    <row r="38" spans="1:2" s="3" customFormat="1" ht="15" customHeight="1">
      <c r="A38" s="43"/>
      <c r="B38" s="62">
        <f t="shared" si="1"/>
      </c>
    </row>
    <row r="39" spans="1:2" s="3" customFormat="1" ht="15" customHeight="1">
      <c r="A39" s="43"/>
      <c r="B39" s="62">
        <f t="shared" si="1"/>
      </c>
    </row>
    <row r="40" spans="1:2" s="3" customFormat="1" ht="15" customHeight="1">
      <c r="A40" s="43"/>
      <c r="B40" s="62">
        <f t="shared" si="1"/>
      </c>
    </row>
    <row r="41" spans="1:8" ht="12.75">
      <c r="A41" s="43"/>
      <c r="B41" s="62">
        <f t="shared" si="1"/>
      </c>
      <c r="H41" s="3"/>
    </row>
    <row r="42" spans="1:2" ht="12.75">
      <c r="A42" s="43"/>
      <c r="B42" s="62">
        <f t="shared" si="1"/>
      </c>
    </row>
    <row r="43" spans="1:2" ht="12.75">
      <c r="A43" s="43"/>
      <c r="B43" s="62">
        <f t="shared" si="1"/>
      </c>
    </row>
    <row r="44" spans="1:2" ht="12.75">
      <c r="A44" s="43"/>
      <c r="B44" s="62">
        <f t="shared" si="1"/>
      </c>
    </row>
    <row r="45" spans="1:2" ht="12.75">
      <c r="A45" s="43"/>
      <c r="B45" s="62">
        <f t="shared" si="1"/>
      </c>
    </row>
    <row r="46" spans="1:2" ht="12.75">
      <c r="A46" s="43"/>
      <c r="B46" s="62">
        <f t="shared" si="1"/>
      </c>
    </row>
    <row r="47" spans="1:2" ht="12.75">
      <c r="A47" s="43"/>
      <c r="B47" s="62">
        <f t="shared" si="1"/>
      </c>
    </row>
    <row r="48" spans="1:2" ht="12.75">
      <c r="A48" s="43"/>
      <c r="B48" s="62">
        <f t="shared" si="1"/>
      </c>
    </row>
    <row r="49" spans="1:2" ht="12.75">
      <c r="A49" s="43"/>
      <c r="B49" s="62">
        <f t="shared" si="1"/>
      </c>
    </row>
    <row r="50" spans="1:2" ht="12.75">
      <c r="A50" s="43"/>
      <c r="B50" s="62">
        <f t="shared" si="1"/>
      </c>
    </row>
    <row r="51" spans="1:2" ht="12.75">
      <c r="A51" s="43"/>
      <c r="B51" s="62">
        <f t="shared" si="1"/>
      </c>
    </row>
    <row r="52" spans="1:2" ht="12.75">
      <c r="A52" s="43"/>
      <c r="B52" s="62">
        <f t="shared" si="1"/>
      </c>
    </row>
    <row r="53" spans="1:2" ht="12.75">
      <c r="A53" s="43"/>
      <c r="B53" s="62">
        <f t="shared" si="1"/>
      </c>
    </row>
    <row r="54" spans="1:2" ht="12.75">
      <c r="A54" s="43"/>
      <c r="B54" s="62">
        <f t="shared" si="1"/>
      </c>
    </row>
    <row r="55" spans="1:2" ht="12.75">
      <c r="A55" s="43"/>
      <c r="B55" s="62">
        <f t="shared" si="1"/>
      </c>
    </row>
    <row r="56" spans="1:2" ht="12.75">
      <c r="A56" s="43"/>
      <c r="B56" s="62">
        <f t="shared" si="1"/>
      </c>
    </row>
    <row r="57" spans="1:2" ht="12.75">
      <c r="A57" s="43"/>
      <c r="B57" s="62">
        <f t="shared" si="1"/>
      </c>
    </row>
    <row r="58" spans="1:2" ht="12.75">
      <c r="A58" s="43"/>
      <c r="B58" s="62">
        <f t="shared" si="1"/>
      </c>
    </row>
    <row r="59" spans="1:2" ht="12.75">
      <c r="A59" s="43"/>
      <c r="B59" s="62">
        <f t="shared" si="1"/>
      </c>
    </row>
    <row r="60" spans="1:2" ht="12.75">
      <c r="A60" s="43"/>
      <c r="B60" s="62">
        <f t="shared" si="1"/>
      </c>
    </row>
    <row r="61" spans="1:2" ht="12.75">
      <c r="A61" s="43"/>
      <c r="B61" s="62">
        <f t="shared" si="1"/>
      </c>
    </row>
    <row r="62" spans="1:2" ht="12.75">
      <c r="A62" s="43"/>
      <c r="B62" s="62">
        <f t="shared" si="1"/>
      </c>
    </row>
    <row r="63" spans="1:2" ht="12.75">
      <c r="A63" s="43"/>
      <c r="B63" s="62">
        <f t="shared" si="1"/>
      </c>
    </row>
    <row r="64" spans="1:2" ht="12.75">
      <c r="A64" s="43"/>
      <c r="B64" s="62">
        <f t="shared" si="1"/>
      </c>
    </row>
    <row r="65" spans="1:2" ht="12.75">
      <c r="A65" s="43"/>
      <c r="B65" s="62">
        <f t="shared" si="1"/>
      </c>
    </row>
    <row r="66" spans="1:2" ht="12.75">
      <c r="A66" s="43"/>
      <c r="B66" s="62">
        <f aca="true" t="shared" si="2" ref="B66:B100">IF(ROW()-1&gt;MAX(all),"",VLOOKUP(ROW()-1,all,2))</f>
      </c>
    </row>
    <row r="67" spans="1:2" ht="12.75">
      <c r="A67" s="43"/>
      <c r="B67" s="62">
        <f t="shared" si="2"/>
      </c>
    </row>
    <row r="68" spans="1:2" ht="12.75">
      <c r="A68" s="43"/>
      <c r="B68" s="62">
        <f t="shared" si="2"/>
      </c>
    </row>
    <row r="69" spans="1:2" ht="12.75">
      <c r="A69" s="43"/>
      <c r="B69" s="62">
        <f t="shared" si="2"/>
      </c>
    </row>
    <row r="70" spans="1:2" ht="12.75">
      <c r="A70" s="43"/>
      <c r="B70" s="62">
        <f t="shared" si="2"/>
      </c>
    </row>
    <row r="71" spans="1:2" ht="12.75">
      <c r="A71" s="43"/>
      <c r="B71" s="62">
        <f t="shared" si="2"/>
      </c>
    </row>
    <row r="72" spans="1:2" ht="12.75">
      <c r="A72" s="43"/>
      <c r="B72" s="62">
        <f t="shared" si="2"/>
      </c>
    </row>
    <row r="73" spans="1:2" ht="12.75">
      <c r="A73" s="43"/>
      <c r="B73" s="62">
        <f t="shared" si="2"/>
      </c>
    </row>
    <row r="74" spans="1:2" ht="12.75">
      <c r="A74" s="43"/>
      <c r="B74" s="62">
        <f t="shared" si="2"/>
      </c>
    </row>
    <row r="75" spans="1:2" ht="12.75">
      <c r="A75" s="43"/>
      <c r="B75" s="62">
        <f t="shared" si="2"/>
      </c>
    </row>
    <row r="76" spans="1:2" ht="12.75">
      <c r="A76" s="43"/>
      <c r="B76" s="62">
        <f t="shared" si="2"/>
      </c>
    </row>
    <row r="77" spans="1:2" ht="12.75">
      <c r="A77" s="43"/>
      <c r="B77" s="62">
        <f t="shared" si="2"/>
      </c>
    </row>
    <row r="78" spans="1:2" ht="12.75">
      <c r="A78" s="43"/>
      <c r="B78" s="62">
        <f t="shared" si="2"/>
      </c>
    </row>
    <row r="79" spans="1:2" ht="12.75">
      <c r="A79" s="43"/>
      <c r="B79" s="62">
        <f t="shared" si="2"/>
      </c>
    </row>
    <row r="80" spans="1:2" ht="12.75">
      <c r="A80" s="43"/>
      <c r="B80" s="62">
        <f t="shared" si="2"/>
      </c>
    </row>
    <row r="81" spans="1:2" ht="12.75">
      <c r="A81" s="43"/>
      <c r="B81" s="62">
        <f t="shared" si="2"/>
      </c>
    </row>
    <row r="82" spans="1:2" ht="12.75">
      <c r="A82" s="43"/>
      <c r="B82" s="62">
        <f t="shared" si="2"/>
      </c>
    </row>
    <row r="83" spans="1:2" ht="12.75">
      <c r="A83" s="43"/>
      <c r="B83" s="62">
        <f t="shared" si="2"/>
      </c>
    </row>
    <row r="84" spans="1:2" ht="12.75">
      <c r="A84" s="43"/>
      <c r="B84" s="62">
        <f t="shared" si="2"/>
      </c>
    </row>
    <row r="85" spans="1:2" ht="12.75">
      <c r="A85" s="43"/>
      <c r="B85" s="62">
        <f t="shared" si="2"/>
      </c>
    </row>
    <row r="86" spans="1:2" ht="12.75">
      <c r="A86" s="43"/>
      <c r="B86" s="62">
        <f t="shared" si="2"/>
      </c>
    </row>
    <row r="87" spans="1:2" ht="12.75">
      <c r="A87" s="43"/>
      <c r="B87" s="62">
        <f t="shared" si="2"/>
      </c>
    </row>
    <row r="88" spans="1:2" ht="12.75">
      <c r="A88" s="43"/>
      <c r="B88" s="62">
        <f t="shared" si="2"/>
      </c>
    </row>
    <row r="89" spans="1:2" ht="12.75">
      <c r="A89" s="43"/>
      <c r="B89" s="62">
        <f t="shared" si="2"/>
      </c>
    </row>
    <row r="90" spans="1:2" ht="12.75">
      <c r="A90" s="43"/>
      <c r="B90" s="62">
        <f t="shared" si="2"/>
      </c>
    </row>
    <row r="91" spans="1:2" ht="12.75">
      <c r="A91" s="43"/>
      <c r="B91" s="62">
        <f t="shared" si="2"/>
      </c>
    </row>
    <row r="92" spans="1:2" ht="12.75">
      <c r="A92" s="43"/>
      <c r="B92" s="62">
        <f t="shared" si="2"/>
      </c>
    </row>
    <row r="93" spans="1:2" ht="12.75">
      <c r="A93" s="43"/>
      <c r="B93" s="62">
        <f t="shared" si="2"/>
      </c>
    </row>
    <row r="94" spans="1:2" ht="12.75">
      <c r="A94" s="43"/>
      <c r="B94" s="62">
        <f t="shared" si="2"/>
      </c>
    </row>
    <row r="95" spans="1:2" ht="12.75">
      <c r="A95" s="43"/>
      <c r="B95" s="62">
        <f t="shared" si="2"/>
      </c>
    </row>
    <row r="96" spans="1:2" ht="12.75">
      <c r="A96" s="43"/>
      <c r="B96" s="62">
        <f t="shared" si="2"/>
      </c>
    </row>
    <row r="97" spans="1:2" ht="12.75">
      <c r="A97" s="43"/>
      <c r="B97" s="62">
        <f t="shared" si="2"/>
      </c>
    </row>
    <row r="98" spans="1:2" ht="12.75">
      <c r="A98" s="43"/>
      <c r="B98" s="62">
        <f t="shared" si="2"/>
      </c>
    </row>
    <row r="99" spans="1:2" ht="12.75">
      <c r="A99" s="43"/>
      <c r="B99" s="62">
        <f t="shared" si="2"/>
      </c>
    </row>
    <row r="100" spans="1:2" ht="12.75">
      <c r="A100" s="43"/>
      <c r="B100" s="62">
        <f t="shared" si="2"/>
      </c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</sheetData>
  <sheetProtection sheet="1" objects="1" scenarios="1"/>
  <conditionalFormatting sqref="V41:V65536">
    <cfRule type="top10" priority="1" dxfId="15" stopIfTrue="1" rank="3"/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I42"/>
  <sheetViews>
    <sheetView zoomScalePageLayoutView="0" workbookViewId="0" topLeftCell="B1">
      <selection activeCell="H22" sqref="H22"/>
    </sheetView>
  </sheetViews>
  <sheetFormatPr defaultColWidth="9.140625" defaultRowHeight="12.75"/>
  <cols>
    <col min="1" max="1" width="9.140625" style="19" customWidth="1"/>
    <col min="2" max="2" width="23.421875" style="19" bestFit="1" customWidth="1"/>
    <col min="3" max="3" width="22.28125" style="19" bestFit="1" customWidth="1"/>
    <col min="4" max="5" width="25.00390625" style="19" bestFit="1" customWidth="1"/>
    <col min="6" max="16384" width="9.140625" style="19" customWidth="1"/>
  </cols>
  <sheetData>
    <row r="1" ht="12.75"/>
    <row r="2" ht="13.5" thickBot="1"/>
    <row r="3" spans="1:9" ht="14.25" thickBot="1" thickTop="1">
      <c r="A3" s="19">
        <f>$A2+1</f>
        <v>1</v>
      </c>
      <c r="B3" s="63" t="str">
        <f aca="true" t="shared" si="0" ref="B3:E22">IF(ISBLANK(INDEX(Draw,$A3,COLUMN()-1)),"",VLOOKUP(INDEX(Draw,$A3,COLUMN()-1),list,2,0))</f>
        <v>Левин Евгений</v>
      </c>
      <c r="C3" s="63" t="str">
        <f t="shared" si="0"/>
        <v>Кижло Ольга</v>
      </c>
      <c r="D3" s="63" t="str">
        <f t="shared" si="0"/>
        <v>Александрова Светлана</v>
      </c>
      <c r="E3" s="64" t="str">
        <f t="shared" si="0"/>
        <v>Козьмин Юрий</v>
      </c>
      <c r="F3" s="87">
        <v>190</v>
      </c>
      <c r="G3" s="88">
        <v>120</v>
      </c>
      <c r="H3" s="88">
        <v>10</v>
      </c>
      <c r="I3" s="89">
        <v>160</v>
      </c>
    </row>
    <row r="4" spans="1:9" ht="14.25" thickBot="1" thickTop="1">
      <c r="A4" s="19">
        <f aca="true" t="shared" si="1" ref="A4:A42">$A3+1</f>
        <v>2</v>
      </c>
      <c r="B4" s="63" t="str">
        <f t="shared" si="0"/>
        <v>Иоффе Лидия</v>
      </c>
      <c r="C4" s="63" t="str">
        <f t="shared" si="0"/>
        <v>Громов Сергей</v>
      </c>
      <c r="D4" s="63" t="str">
        <f t="shared" si="0"/>
        <v>Ольштейн Юлия</v>
      </c>
      <c r="E4" s="64" t="str">
        <f t="shared" si="0"/>
        <v>Говердовский Владислав</v>
      </c>
      <c r="F4" s="87">
        <v>100</v>
      </c>
      <c r="G4" s="88">
        <v>-70</v>
      </c>
      <c r="H4" s="88">
        <v>60</v>
      </c>
      <c r="I4" s="89">
        <v>220</v>
      </c>
    </row>
    <row r="5" spans="1:9" ht="14.25" thickBot="1" thickTop="1">
      <c r="A5" s="19">
        <f t="shared" si="1"/>
        <v>3</v>
      </c>
      <c r="B5" s="63" t="str">
        <f t="shared" si="0"/>
        <v>Капулянский Петр</v>
      </c>
      <c r="C5" s="63" t="str">
        <f t="shared" si="0"/>
        <v>Тальянский Илья</v>
      </c>
      <c r="D5" s="63" t="str">
        <f t="shared" si="0"/>
        <v>Гельфанд Леонид</v>
      </c>
      <c r="E5" s="64" t="str">
        <f t="shared" si="0"/>
        <v>Блюмштейн Даня</v>
      </c>
      <c r="F5" s="87">
        <v>140</v>
      </c>
      <c r="G5" s="88">
        <v>190</v>
      </c>
      <c r="H5" s="88">
        <v>240</v>
      </c>
      <c r="I5" s="89">
        <v>80</v>
      </c>
    </row>
    <row r="6" spans="1:9" ht="14.25" thickBot="1" thickTop="1">
      <c r="A6" s="19">
        <f t="shared" si="1"/>
        <v>4</v>
      </c>
      <c r="B6" s="63" t="str">
        <f t="shared" si="0"/>
        <v>Пуринсон Алексей</v>
      </c>
      <c r="C6" s="63" t="str">
        <f t="shared" si="0"/>
        <v>Мурашковский Алексей</v>
      </c>
      <c r="D6" s="63" t="str">
        <f t="shared" si="0"/>
        <v>Гордовер Максим</v>
      </c>
      <c r="E6" s="64" t="str">
        <f t="shared" si="0"/>
        <v>Шмулевич Лев</v>
      </c>
      <c r="F6" s="87">
        <v>50</v>
      </c>
      <c r="G6" s="88">
        <v>270</v>
      </c>
      <c r="H6" s="88">
        <v>190</v>
      </c>
      <c r="I6" s="89">
        <v>180</v>
      </c>
    </row>
    <row r="7" spans="1:9" ht="14.25" thickBot="1" thickTop="1">
      <c r="A7" s="19">
        <f t="shared" si="1"/>
        <v>5</v>
      </c>
      <c r="B7" s="63" t="str">
        <f t="shared" si="0"/>
        <v>Нахшин Вольф</v>
      </c>
      <c r="C7" s="63" t="str">
        <f t="shared" si="0"/>
        <v>Фрадис Майкл</v>
      </c>
      <c r="D7" s="63" t="str">
        <f t="shared" si="0"/>
        <v>Рейн Леонид</v>
      </c>
      <c r="E7" s="64" t="str">
        <f t="shared" si="0"/>
        <v>Маркович Виктор</v>
      </c>
      <c r="F7" s="87">
        <v>170</v>
      </c>
      <c r="G7" s="88">
        <v>80</v>
      </c>
      <c r="H7" s="88">
        <v>130</v>
      </c>
      <c r="I7" s="89">
        <v>70</v>
      </c>
    </row>
    <row r="8" spans="1:9" ht="14.25" thickBot="1" thickTop="1">
      <c r="A8" s="19">
        <f t="shared" si="1"/>
        <v>6</v>
      </c>
      <c r="B8" s="63" t="str">
        <f t="shared" si="0"/>
        <v>Шибер Гарик</v>
      </c>
      <c r="C8" s="63" t="str">
        <f t="shared" si="0"/>
        <v>Хоптяр Юрий</v>
      </c>
      <c r="D8" s="63" t="str">
        <f t="shared" si="0"/>
        <v>Барский Тимур</v>
      </c>
      <c r="E8" s="64" t="str">
        <f t="shared" si="0"/>
        <v>Клейман Мики</v>
      </c>
      <c r="F8" s="87">
        <v>160</v>
      </c>
      <c r="G8" s="88">
        <v>60</v>
      </c>
      <c r="H8" s="88">
        <v>100</v>
      </c>
      <c r="I8" s="89">
        <v>140</v>
      </c>
    </row>
    <row r="9" spans="1:9" ht="14.25" thickBot="1" thickTop="1">
      <c r="A9" s="19">
        <f t="shared" si="1"/>
        <v>7</v>
      </c>
      <c r="B9" s="63" t="str">
        <f t="shared" si="0"/>
        <v>Синицкий Джон</v>
      </c>
      <c r="C9" s="63" t="str">
        <f t="shared" si="0"/>
        <v>Дубровнер Виталий</v>
      </c>
      <c r="D9" s="63" t="str">
        <f t="shared" si="0"/>
        <v>Садов Владимир</v>
      </c>
      <c r="E9" s="64" t="str">
        <f t="shared" si="0"/>
        <v>Слоущ Дмитрий</v>
      </c>
      <c r="F9" s="87">
        <v>-20</v>
      </c>
      <c r="G9" s="88">
        <v>30</v>
      </c>
      <c r="H9" s="88">
        <v>150</v>
      </c>
      <c r="I9" s="89">
        <v>140</v>
      </c>
    </row>
    <row r="10" spans="1:9" ht="14.25" thickBot="1" thickTop="1">
      <c r="A10" s="19">
        <f t="shared" si="1"/>
        <v>8</v>
      </c>
      <c r="B10" s="63" t="str">
        <f t="shared" si="0"/>
        <v>Спивак Лев</v>
      </c>
      <c r="C10" s="63" t="str">
        <f t="shared" si="0"/>
        <v>Манусов Евгений</v>
      </c>
      <c r="D10" s="63" t="str">
        <f t="shared" si="0"/>
        <v>Маргулис Даниил</v>
      </c>
      <c r="E10" s="64" t="str">
        <f t="shared" si="0"/>
        <v>Черный Евгений</v>
      </c>
      <c r="F10" s="87">
        <v>230</v>
      </c>
      <c r="G10" s="88">
        <v>20</v>
      </c>
      <c r="H10" s="88">
        <v>120</v>
      </c>
      <c r="I10" s="89">
        <v>40</v>
      </c>
    </row>
    <row r="11" spans="1:9" ht="14.25" thickBot="1" thickTop="1">
      <c r="A11" s="19">
        <f t="shared" si="1"/>
        <v>9</v>
      </c>
      <c r="B11" s="63" t="str">
        <f t="shared" si="0"/>
        <v>Арещенко Павел</v>
      </c>
      <c r="C11" s="63" t="str">
        <f t="shared" si="0"/>
        <v>Эдлин Павел</v>
      </c>
      <c r="D11" s="63" t="str">
        <f t="shared" si="0"/>
        <v>Толесников Александр</v>
      </c>
      <c r="E11" s="64" t="str">
        <f t="shared" si="0"/>
        <v>Литовский Михаил</v>
      </c>
      <c r="F11" s="87">
        <v>130</v>
      </c>
      <c r="G11" s="88">
        <v>100</v>
      </c>
      <c r="H11" s="88">
        <v>180</v>
      </c>
      <c r="I11" s="89">
        <v>220</v>
      </c>
    </row>
    <row r="12" spans="1:9" ht="14.25" thickBot="1" thickTop="1">
      <c r="A12" s="19">
        <f t="shared" si="1"/>
        <v>10</v>
      </c>
      <c r="B12" s="63" t="str">
        <f t="shared" si="0"/>
        <v>Левин Евгений</v>
      </c>
      <c r="C12" s="63" t="str">
        <f t="shared" si="0"/>
        <v>Говердовский Владислав</v>
      </c>
      <c r="D12" s="63" t="str">
        <f t="shared" si="0"/>
        <v>Гельфанд Леонид</v>
      </c>
      <c r="E12" s="64" t="str">
        <f t="shared" si="0"/>
        <v>Мурашковский Алексей</v>
      </c>
      <c r="F12" s="87">
        <v>40</v>
      </c>
      <c r="G12" s="88">
        <v>170</v>
      </c>
      <c r="H12" s="88">
        <v>70</v>
      </c>
      <c r="I12" s="89">
        <v>50</v>
      </c>
    </row>
    <row r="13" spans="1:9" ht="14.25" thickBot="1" thickTop="1">
      <c r="A13" s="19">
        <f t="shared" si="1"/>
        <v>11</v>
      </c>
      <c r="B13" s="63" t="str">
        <f t="shared" si="0"/>
        <v>Нахшин Вольф</v>
      </c>
      <c r="C13" s="63" t="str">
        <f t="shared" si="0"/>
        <v>Шибер Гарик</v>
      </c>
      <c r="D13" s="63" t="str">
        <f t="shared" si="0"/>
        <v>Садов Владимир</v>
      </c>
      <c r="E13" s="64" t="str">
        <f t="shared" si="0"/>
        <v>Спивак Лев</v>
      </c>
      <c r="F13" s="87">
        <v>80</v>
      </c>
      <c r="G13" s="88">
        <v>250</v>
      </c>
      <c r="H13" s="88">
        <v>20</v>
      </c>
      <c r="I13" s="89">
        <v>240</v>
      </c>
    </row>
    <row r="14" spans="1:9" ht="14.25" thickBot="1" thickTop="1">
      <c r="A14" s="19">
        <f t="shared" si="1"/>
        <v>12</v>
      </c>
      <c r="B14" s="63" t="str">
        <f t="shared" si="0"/>
        <v>Литовский Михаил</v>
      </c>
      <c r="C14" s="63" t="str">
        <f t="shared" si="0"/>
        <v>Козьмин Юрий</v>
      </c>
      <c r="D14" s="63" t="str">
        <f t="shared" si="0"/>
        <v>Иоффе Лидия</v>
      </c>
      <c r="E14" s="64" t="str">
        <f t="shared" si="0"/>
        <v>Тальянский Илья</v>
      </c>
      <c r="F14" s="87">
        <v>70</v>
      </c>
      <c r="G14" s="88">
        <v>190</v>
      </c>
      <c r="H14" s="88">
        <v>130</v>
      </c>
      <c r="I14" s="89">
        <v>210</v>
      </c>
    </row>
    <row r="15" spans="1:9" ht="14.25" thickBot="1" thickTop="1">
      <c r="A15" s="19">
        <f t="shared" si="1"/>
        <v>13</v>
      </c>
      <c r="B15" s="63" t="str">
        <f t="shared" si="0"/>
        <v>Гордовер Максим</v>
      </c>
      <c r="C15" s="63" t="str">
        <f t="shared" si="0"/>
        <v>Рейн Леонид</v>
      </c>
      <c r="D15" s="63" t="str">
        <f t="shared" si="0"/>
        <v>Клейман Мики</v>
      </c>
      <c r="E15" s="64" t="str">
        <f t="shared" si="0"/>
        <v>Слоущ Дмитрий</v>
      </c>
      <c r="F15" s="87">
        <v>240</v>
      </c>
      <c r="G15" s="88">
        <v>160</v>
      </c>
      <c r="H15" s="88">
        <v>220</v>
      </c>
      <c r="I15" s="89">
        <v>170</v>
      </c>
    </row>
    <row r="16" spans="1:9" ht="14.25" thickBot="1" thickTop="1">
      <c r="A16" s="19">
        <f t="shared" si="1"/>
        <v>14</v>
      </c>
      <c r="B16" s="63" t="str">
        <f t="shared" si="0"/>
        <v>Маргулис Даниил</v>
      </c>
      <c r="C16" s="63" t="str">
        <f t="shared" si="0"/>
        <v>Толесников Александр</v>
      </c>
      <c r="D16" s="63" t="str">
        <f t="shared" si="0"/>
        <v>Кижло Ольга</v>
      </c>
      <c r="E16" s="64" t="str">
        <f t="shared" si="0"/>
        <v>Ольштейн Юлия</v>
      </c>
      <c r="F16" s="87">
        <v>10</v>
      </c>
      <c r="G16" s="88">
        <v>110</v>
      </c>
      <c r="H16" s="88">
        <v>120</v>
      </c>
      <c r="I16" s="89">
        <v>20</v>
      </c>
    </row>
    <row r="17" spans="1:9" ht="14.25" thickBot="1" thickTop="1">
      <c r="A17" s="19">
        <f t="shared" si="1"/>
        <v>15</v>
      </c>
      <c r="B17" s="63" t="str">
        <f t="shared" si="0"/>
        <v>Капулянский Петр</v>
      </c>
      <c r="C17" s="63" t="str">
        <f t="shared" si="0"/>
        <v>Шмулевич Лев</v>
      </c>
      <c r="D17" s="63" t="str">
        <f t="shared" si="0"/>
        <v>Фрадис Майкл</v>
      </c>
      <c r="E17" s="64" t="str">
        <f t="shared" si="0"/>
        <v>Барский Тимур</v>
      </c>
      <c r="F17" s="87">
        <v>150</v>
      </c>
      <c r="G17" s="88">
        <v>210</v>
      </c>
      <c r="H17" s="88">
        <v>-30</v>
      </c>
      <c r="I17" s="89">
        <v>80</v>
      </c>
    </row>
    <row r="18" spans="1:9" ht="14.25" thickBot="1" thickTop="1">
      <c r="A18" s="19">
        <f t="shared" si="1"/>
        <v>16</v>
      </c>
      <c r="B18" s="63" t="str">
        <f t="shared" si="0"/>
        <v>Дубровнер Виталий</v>
      </c>
      <c r="C18" s="63" t="str">
        <f t="shared" si="0"/>
        <v>Черный Евгений</v>
      </c>
      <c r="D18" s="63" t="str">
        <f t="shared" si="0"/>
        <v>Арещенко Павел</v>
      </c>
      <c r="E18" s="64" t="str">
        <f t="shared" si="0"/>
        <v>Александрова Светлана</v>
      </c>
      <c r="F18" s="87">
        <v>-10</v>
      </c>
      <c r="G18" s="88">
        <v>150</v>
      </c>
      <c r="H18" s="88">
        <v>210</v>
      </c>
      <c r="I18" s="89">
        <v>70</v>
      </c>
    </row>
    <row r="19" spans="1:9" ht="14.25" thickBot="1" thickTop="1">
      <c r="A19" s="19">
        <f t="shared" si="1"/>
        <v>17</v>
      </c>
      <c r="B19" s="63" t="str">
        <f t="shared" si="0"/>
        <v>Громов Сергей</v>
      </c>
      <c r="C19" s="63" t="str">
        <f t="shared" si="0"/>
        <v>Блюмштейн Даня</v>
      </c>
      <c r="D19" s="63" t="str">
        <f t="shared" si="0"/>
        <v>Пуринсон Алексей</v>
      </c>
      <c r="E19" s="64" t="str">
        <f t="shared" si="0"/>
        <v>Маркович Виктор</v>
      </c>
      <c r="F19" s="87">
        <v>-40</v>
      </c>
      <c r="G19" s="88">
        <v>70</v>
      </c>
      <c r="H19" s="88">
        <v>50</v>
      </c>
      <c r="I19" s="89">
        <v>130</v>
      </c>
    </row>
    <row r="20" spans="1:9" ht="14.25" thickBot="1" thickTop="1">
      <c r="A20" s="19">
        <f t="shared" si="1"/>
        <v>18</v>
      </c>
      <c r="B20" s="63" t="str">
        <f t="shared" si="0"/>
        <v>Хоптяр Юрий</v>
      </c>
      <c r="C20" s="63" t="str">
        <f t="shared" si="0"/>
        <v>Синицкий Джон</v>
      </c>
      <c r="D20" s="63" t="str">
        <f t="shared" si="0"/>
        <v>Манусов Евгений</v>
      </c>
      <c r="E20" s="64" t="str">
        <f t="shared" si="0"/>
        <v>Эдлин Павел</v>
      </c>
      <c r="F20" s="87">
        <v>90</v>
      </c>
      <c r="G20" s="88">
        <v>-100</v>
      </c>
      <c r="H20" s="88">
        <v>40</v>
      </c>
      <c r="I20" s="89">
        <v>0</v>
      </c>
    </row>
    <row r="21" spans="1:9" ht="14.25" thickBot="1" thickTop="1">
      <c r="A21" s="19">
        <f t="shared" si="1"/>
        <v>19</v>
      </c>
      <c r="B21" s="63" t="str">
        <f t="shared" si="0"/>
        <v>Ольштейн Юлия</v>
      </c>
      <c r="C21" s="63" t="str">
        <f t="shared" si="0"/>
        <v>Блюмштейн Даня</v>
      </c>
      <c r="D21" s="63" t="str">
        <f t="shared" si="0"/>
        <v>Манусов Евгений</v>
      </c>
      <c r="E21" s="64">
        <f t="shared" si="0"/>
      </c>
      <c r="F21" s="87">
        <v>90</v>
      </c>
      <c r="G21" s="88">
        <v>50</v>
      </c>
      <c r="H21" s="88">
        <v>80</v>
      </c>
      <c r="I21" s="89"/>
    </row>
    <row r="22" spans="1:9" ht="14.25" thickBot="1" thickTop="1">
      <c r="A22" s="19">
        <f t="shared" si="1"/>
        <v>20</v>
      </c>
      <c r="B22" s="63" t="str">
        <f t="shared" si="0"/>
        <v>Рейн Леонид</v>
      </c>
      <c r="C22" s="63" t="str">
        <f t="shared" si="0"/>
        <v>Барский Тимур</v>
      </c>
      <c r="D22" s="63" t="str">
        <f t="shared" si="0"/>
        <v>Маргулис Даниил</v>
      </c>
      <c r="E22" s="64">
        <f t="shared" si="0"/>
      </c>
      <c r="F22" s="87">
        <v>180</v>
      </c>
      <c r="G22" s="88">
        <v>50</v>
      </c>
      <c r="H22" s="88">
        <v>100</v>
      </c>
      <c r="I22" s="89"/>
    </row>
    <row r="23" spans="1:9" ht="14.25" thickBot="1" thickTop="1">
      <c r="A23" s="19">
        <f t="shared" si="1"/>
        <v>21</v>
      </c>
      <c r="B23" s="63">
        <f aca="true" t="shared" si="2" ref="B23:E42">IF(ISBLANK(INDEX(Draw,$A23,COLUMN()-1)),"",VLOOKUP(INDEX(Draw,$A23,COLUMN()-1),list,2,0))</f>
      </c>
      <c r="C23" s="63">
        <f t="shared" si="2"/>
      </c>
      <c r="D23" s="63">
        <f t="shared" si="2"/>
      </c>
      <c r="E23" s="64">
        <f t="shared" si="2"/>
      </c>
      <c r="F23" s="87"/>
      <c r="G23" s="88"/>
      <c r="H23" s="88"/>
      <c r="I23" s="89"/>
    </row>
    <row r="24" spans="1:9" ht="14.25" thickBot="1" thickTop="1">
      <c r="A24" s="19">
        <f t="shared" si="1"/>
        <v>22</v>
      </c>
      <c r="B24" s="63">
        <f t="shared" si="2"/>
      </c>
      <c r="C24" s="63">
        <f t="shared" si="2"/>
      </c>
      <c r="D24" s="63">
        <f t="shared" si="2"/>
      </c>
      <c r="E24" s="64">
        <f t="shared" si="2"/>
      </c>
      <c r="F24" s="87"/>
      <c r="G24" s="88"/>
      <c r="H24" s="88"/>
      <c r="I24" s="89"/>
    </row>
    <row r="25" spans="1:9" ht="14.25" thickBot="1" thickTop="1">
      <c r="A25" s="19">
        <f t="shared" si="1"/>
        <v>23</v>
      </c>
      <c r="B25" s="63">
        <f t="shared" si="2"/>
      </c>
      <c r="C25" s="63">
        <f t="shared" si="2"/>
      </c>
      <c r="D25" s="63">
        <f t="shared" si="2"/>
      </c>
      <c r="E25" s="64">
        <f t="shared" si="2"/>
      </c>
      <c r="F25" s="87"/>
      <c r="G25" s="88"/>
      <c r="H25" s="88"/>
      <c r="I25" s="89"/>
    </row>
    <row r="26" spans="1:9" ht="14.25" thickBot="1" thickTop="1">
      <c r="A26" s="19">
        <f t="shared" si="1"/>
        <v>24</v>
      </c>
      <c r="B26" s="63">
        <f t="shared" si="2"/>
      </c>
      <c r="C26" s="63">
        <f t="shared" si="2"/>
      </c>
      <c r="D26" s="63">
        <f t="shared" si="2"/>
      </c>
      <c r="E26" s="64">
        <f t="shared" si="2"/>
      </c>
      <c r="F26" s="87"/>
      <c r="G26" s="88"/>
      <c r="H26" s="88"/>
      <c r="I26" s="89"/>
    </row>
    <row r="27" spans="1:9" ht="14.25" thickBot="1" thickTop="1">
      <c r="A27" s="19">
        <f t="shared" si="1"/>
        <v>25</v>
      </c>
      <c r="B27" s="63">
        <f t="shared" si="2"/>
      </c>
      <c r="C27" s="63">
        <f t="shared" si="2"/>
      </c>
      <c r="D27" s="63">
        <f t="shared" si="2"/>
      </c>
      <c r="E27" s="64">
        <f t="shared" si="2"/>
      </c>
      <c r="F27" s="87"/>
      <c r="G27" s="88"/>
      <c r="H27" s="88"/>
      <c r="I27" s="89"/>
    </row>
    <row r="28" spans="1:9" ht="14.25" thickBot="1" thickTop="1">
      <c r="A28" s="19">
        <f t="shared" si="1"/>
        <v>26</v>
      </c>
      <c r="B28" s="63">
        <f t="shared" si="2"/>
      </c>
      <c r="C28" s="63">
        <f t="shared" si="2"/>
      </c>
      <c r="D28" s="63">
        <f t="shared" si="2"/>
      </c>
      <c r="E28" s="64">
        <f t="shared" si="2"/>
      </c>
      <c r="F28" s="87"/>
      <c r="G28" s="88"/>
      <c r="H28" s="88"/>
      <c r="I28" s="89"/>
    </row>
    <row r="29" spans="1:9" ht="14.25" thickBot="1" thickTop="1">
      <c r="A29" s="19">
        <f t="shared" si="1"/>
        <v>27</v>
      </c>
      <c r="B29" s="63">
        <f t="shared" si="2"/>
      </c>
      <c r="C29" s="63">
        <f t="shared" si="2"/>
      </c>
      <c r="D29" s="63">
        <f t="shared" si="2"/>
      </c>
      <c r="E29" s="64">
        <f t="shared" si="2"/>
      </c>
      <c r="F29" s="87"/>
      <c r="G29" s="88"/>
      <c r="H29" s="88"/>
      <c r="I29" s="89"/>
    </row>
    <row r="30" spans="1:9" ht="14.25" thickBot="1" thickTop="1">
      <c r="A30" s="19">
        <f t="shared" si="1"/>
        <v>28</v>
      </c>
      <c r="B30" s="63">
        <f t="shared" si="2"/>
      </c>
      <c r="C30" s="63">
        <f t="shared" si="2"/>
      </c>
      <c r="D30" s="63">
        <f t="shared" si="2"/>
      </c>
      <c r="E30" s="64">
        <f t="shared" si="2"/>
      </c>
      <c r="F30" s="87"/>
      <c r="G30" s="88"/>
      <c r="H30" s="88"/>
      <c r="I30" s="89"/>
    </row>
    <row r="31" spans="1:9" ht="14.25" thickBot="1" thickTop="1">
      <c r="A31" s="19">
        <f t="shared" si="1"/>
        <v>29</v>
      </c>
      <c r="B31" s="63">
        <f t="shared" si="2"/>
      </c>
      <c r="C31" s="63">
        <f t="shared" si="2"/>
      </c>
      <c r="D31" s="63">
        <f t="shared" si="2"/>
      </c>
      <c r="E31" s="64">
        <f t="shared" si="2"/>
      </c>
      <c r="F31" s="87"/>
      <c r="G31" s="88"/>
      <c r="H31" s="88"/>
      <c r="I31" s="89"/>
    </row>
    <row r="32" spans="1:9" ht="14.25" thickBot="1" thickTop="1">
      <c r="A32" s="19">
        <f t="shared" si="1"/>
        <v>30</v>
      </c>
      <c r="B32" s="63">
        <f t="shared" si="2"/>
      </c>
      <c r="C32" s="63">
        <f t="shared" si="2"/>
      </c>
      <c r="D32" s="63">
        <f t="shared" si="2"/>
      </c>
      <c r="E32" s="64">
        <f t="shared" si="2"/>
      </c>
      <c r="F32" s="87"/>
      <c r="G32" s="88"/>
      <c r="H32" s="88"/>
      <c r="I32" s="89"/>
    </row>
    <row r="33" spans="1:9" ht="14.25" thickBot="1" thickTop="1">
      <c r="A33" s="19">
        <f t="shared" si="1"/>
        <v>31</v>
      </c>
      <c r="B33" s="63">
        <f t="shared" si="2"/>
      </c>
      <c r="C33" s="63">
        <f t="shared" si="2"/>
      </c>
      <c r="D33" s="63">
        <f t="shared" si="2"/>
      </c>
      <c r="E33" s="64">
        <f t="shared" si="2"/>
      </c>
      <c r="F33" s="87"/>
      <c r="G33" s="88"/>
      <c r="H33" s="88"/>
      <c r="I33" s="89"/>
    </row>
    <row r="34" spans="1:9" ht="14.25" thickBot="1" thickTop="1">
      <c r="A34" s="19">
        <f t="shared" si="1"/>
        <v>32</v>
      </c>
      <c r="B34" s="63">
        <f t="shared" si="2"/>
      </c>
      <c r="C34" s="63">
        <f t="shared" si="2"/>
      </c>
      <c r="D34" s="63">
        <f t="shared" si="2"/>
      </c>
      <c r="E34" s="64">
        <f t="shared" si="2"/>
      </c>
      <c r="F34" s="87"/>
      <c r="G34" s="88"/>
      <c r="H34" s="88"/>
      <c r="I34" s="89"/>
    </row>
    <row r="35" spans="1:9" ht="14.25" thickBot="1" thickTop="1">
      <c r="A35" s="19">
        <f t="shared" si="1"/>
        <v>33</v>
      </c>
      <c r="B35" s="63">
        <f t="shared" si="2"/>
      </c>
      <c r="C35" s="63">
        <f t="shared" si="2"/>
      </c>
      <c r="D35" s="63">
        <f t="shared" si="2"/>
      </c>
      <c r="E35" s="64">
        <f t="shared" si="2"/>
      </c>
      <c r="F35" s="87"/>
      <c r="G35" s="88"/>
      <c r="H35" s="88"/>
      <c r="I35" s="89"/>
    </row>
    <row r="36" spans="1:9" ht="14.25" thickBot="1" thickTop="1">
      <c r="A36" s="19">
        <f t="shared" si="1"/>
        <v>34</v>
      </c>
      <c r="B36" s="63">
        <f t="shared" si="2"/>
      </c>
      <c r="C36" s="63">
        <f t="shared" si="2"/>
      </c>
      <c r="D36" s="63">
        <f t="shared" si="2"/>
      </c>
      <c r="E36" s="64">
        <f t="shared" si="2"/>
      </c>
      <c r="F36" s="87"/>
      <c r="G36" s="88"/>
      <c r="H36" s="88"/>
      <c r="I36" s="89"/>
    </row>
    <row r="37" spans="1:9" ht="14.25" thickBot="1" thickTop="1">
      <c r="A37" s="19">
        <f t="shared" si="1"/>
        <v>35</v>
      </c>
      <c r="B37" s="63">
        <f t="shared" si="2"/>
      </c>
      <c r="C37" s="63">
        <f t="shared" si="2"/>
      </c>
      <c r="D37" s="63">
        <f t="shared" si="2"/>
      </c>
      <c r="E37" s="64">
        <f t="shared" si="2"/>
      </c>
      <c r="F37" s="87"/>
      <c r="G37" s="88"/>
      <c r="H37" s="88"/>
      <c r="I37" s="89"/>
    </row>
    <row r="38" spans="1:9" ht="14.25" thickBot="1" thickTop="1">
      <c r="A38" s="19">
        <f t="shared" si="1"/>
        <v>36</v>
      </c>
      <c r="B38" s="63">
        <f t="shared" si="2"/>
      </c>
      <c r="C38" s="63">
        <f t="shared" si="2"/>
      </c>
      <c r="D38" s="63">
        <f t="shared" si="2"/>
      </c>
      <c r="E38" s="64">
        <f t="shared" si="2"/>
      </c>
      <c r="F38" s="87"/>
      <c r="G38" s="88"/>
      <c r="H38" s="88"/>
      <c r="I38" s="89"/>
    </row>
    <row r="39" spans="1:9" ht="14.25" thickBot="1" thickTop="1">
      <c r="A39" s="19">
        <f t="shared" si="1"/>
        <v>37</v>
      </c>
      <c r="B39" s="63">
        <f t="shared" si="2"/>
      </c>
      <c r="C39" s="63">
        <f t="shared" si="2"/>
      </c>
      <c r="D39" s="63">
        <f t="shared" si="2"/>
      </c>
      <c r="E39" s="64">
        <f t="shared" si="2"/>
      </c>
      <c r="F39" s="87"/>
      <c r="G39" s="88"/>
      <c r="H39" s="88"/>
      <c r="I39" s="89"/>
    </row>
    <row r="40" spans="1:9" ht="14.25" thickBot="1" thickTop="1">
      <c r="A40" s="19">
        <f t="shared" si="1"/>
        <v>38</v>
      </c>
      <c r="B40" s="63">
        <f t="shared" si="2"/>
      </c>
      <c r="C40" s="63">
        <f t="shared" si="2"/>
      </c>
      <c r="D40" s="63">
        <f t="shared" si="2"/>
      </c>
      <c r="E40" s="64">
        <f t="shared" si="2"/>
      </c>
      <c r="F40" s="87"/>
      <c r="G40" s="88"/>
      <c r="H40" s="88"/>
      <c r="I40" s="89"/>
    </row>
    <row r="41" spans="1:9" ht="14.25" thickBot="1" thickTop="1">
      <c r="A41" s="19">
        <f t="shared" si="1"/>
        <v>39</v>
      </c>
      <c r="B41" s="63">
        <f t="shared" si="2"/>
      </c>
      <c r="C41" s="63">
        <f t="shared" si="2"/>
      </c>
      <c r="D41" s="63">
        <f t="shared" si="2"/>
      </c>
      <c r="E41" s="64">
        <f t="shared" si="2"/>
      </c>
      <c r="F41" s="87"/>
      <c r="G41" s="88"/>
      <c r="H41" s="88"/>
      <c r="I41" s="89"/>
    </row>
    <row r="42" spans="1:9" ht="14.25" thickBot="1" thickTop="1">
      <c r="A42" s="19">
        <f t="shared" si="1"/>
        <v>40</v>
      </c>
      <c r="B42" s="63">
        <f t="shared" si="2"/>
      </c>
      <c r="C42" s="63">
        <f t="shared" si="2"/>
      </c>
      <c r="D42" s="63">
        <f t="shared" si="2"/>
      </c>
      <c r="E42" s="64">
        <f t="shared" si="2"/>
      </c>
      <c r="F42" s="87"/>
      <c r="G42" s="88"/>
      <c r="H42" s="88"/>
      <c r="I42" s="89"/>
    </row>
    <row r="43" ht="13.5" thickTop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M52"/>
  <sheetViews>
    <sheetView tabSelected="1" zoomScale="85" zoomScaleNormal="85" zoomScalePageLayoutView="0" workbookViewId="0" topLeftCell="A1">
      <pane xSplit="2" ySplit="2" topLeftCell="P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Z52"/>
    </sheetView>
  </sheetViews>
  <sheetFormatPr defaultColWidth="9.140625" defaultRowHeight="12.75"/>
  <cols>
    <col min="1" max="1" width="3.57421875" style="16" bestFit="1" customWidth="1"/>
    <col min="2" max="2" width="26.28125" style="16" bestFit="1" customWidth="1"/>
    <col min="3" max="3" width="4.57421875" style="16" bestFit="1" customWidth="1"/>
    <col min="4" max="4" width="4.00390625" style="16" bestFit="1" customWidth="1"/>
    <col min="5" max="5" width="4.57421875" style="16" bestFit="1" customWidth="1"/>
    <col min="6" max="8" width="4.00390625" style="16" hidden="1" customWidth="1"/>
    <col min="9" max="11" width="3.8515625" style="16" customWidth="1"/>
    <col min="12" max="14" width="3.8515625" style="16" hidden="1" customWidth="1"/>
    <col min="15" max="17" width="3.8515625" style="16" customWidth="1"/>
    <col min="18" max="20" width="3.8515625" style="16" hidden="1" customWidth="1"/>
    <col min="21" max="22" width="5.00390625" style="16" bestFit="1" customWidth="1"/>
    <col min="23" max="23" width="8.57421875" style="16" bestFit="1" customWidth="1"/>
    <col min="24" max="24" width="6.00390625" style="16" customWidth="1"/>
    <col min="25" max="25" width="16.7109375" style="41" hidden="1" customWidth="1"/>
    <col min="26" max="26" width="10.140625" style="16" customWidth="1"/>
    <col min="27" max="27" width="7.140625" style="16" customWidth="1"/>
    <col min="28" max="28" width="9.140625" style="91" customWidth="1"/>
    <col min="29" max="29" width="0" style="91" hidden="1" customWidth="1"/>
    <col min="30" max="30" width="9.140625" style="91" customWidth="1"/>
    <col min="31" max="33" width="0" style="16" hidden="1" customWidth="1"/>
    <col min="34" max="34" width="13.421875" style="16" bestFit="1" customWidth="1"/>
    <col min="35" max="35" width="5.7109375" style="16" customWidth="1"/>
    <col min="36" max="36" width="0" style="16" hidden="1" customWidth="1"/>
    <col min="37" max="37" width="8.00390625" style="16" customWidth="1"/>
    <col min="38" max="38" width="26.421875" style="16" bestFit="1" customWidth="1"/>
    <col min="39" max="16384" width="9.140625" style="16" customWidth="1"/>
  </cols>
  <sheetData>
    <row r="1" spans="1:38" s="24" customFormat="1" ht="21.75" customHeight="1" thickBot="1">
      <c r="A1" s="23"/>
      <c r="B1" s="23"/>
      <c r="C1" s="103" t="s">
        <v>5</v>
      </c>
      <c r="D1" s="104"/>
      <c r="E1" s="104"/>
      <c r="F1" s="104"/>
      <c r="G1" s="104"/>
      <c r="H1" s="104"/>
      <c r="I1" s="103" t="s">
        <v>2</v>
      </c>
      <c r="J1" s="104"/>
      <c r="K1" s="104"/>
      <c r="L1" s="104"/>
      <c r="M1" s="104"/>
      <c r="N1" s="105"/>
      <c r="O1" s="103" t="s">
        <v>6</v>
      </c>
      <c r="P1" s="104"/>
      <c r="Q1" s="104"/>
      <c r="R1" s="104"/>
      <c r="S1" s="104"/>
      <c r="T1" s="105"/>
      <c r="U1" s="106" t="s">
        <v>9</v>
      </c>
      <c r="V1" s="107"/>
      <c r="W1" s="107"/>
      <c r="X1" s="44"/>
      <c r="Y1" s="39"/>
      <c r="Z1" s="66"/>
      <c r="AA1" s="103" t="s">
        <v>82</v>
      </c>
      <c r="AB1" s="104"/>
      <c r="AC1" s="104"/>
      <c r="AD1" s="104"/>
      <c r="AI1" s="108" t="s">
        <v>83</v>
      </c>
      <c r="AJ1" s="109"/>
      <c r="AK1" s="109"/>
      <c r="AL1" s="110"/>
    </row>
    <row r="2" spans="1:39" s="14" customFormat="1" ht="25.5" customHeight="1" thickBot="1">
      <c r="A2" s="10" t="s">
        <v>0</v>
      </c>
      <c r="B2" s="10" t="s">
        <v>1</v>
      </c>
      <c r="C2" s="77" t="s">
        <v>4</v>
      </c>
      <c r="D2" s="9" t="s">
        <v>7</v>
      </c>
      <c r="E2" s="9" t="s">
        <v>8</v>
      </c>
      <c r="F2" s="9" t="s">
        <v>65</v>
      </c>
      <c r="G2" s="9" t="s">
        <v>66</v>
      </c>
      <c r="H2" s="78" t="s">
        <v>67</v>
      </c>
      <c r="I2" s="77" t="s">
        <v>4</v>
      </c>
      <c r="J2" s="9" t="s">
        <v>7</v>
      </c>
      <c r="K2" s="9" t="s">
        <v>8</v>
      </c>
      <c r="L2" s="9" t="s">
        <v>65</v>
      </c>
      <c r="M2" s="9" t="s">
        <v>66</v>
      </c>
      <c r="N2" s="78" t="s">
        <v>67</v>
      </c>
      <c r="O2" s="77" t="s">
        <v>4</v>
      </c>
      <c r="P2" s="9" t="s">
        <v>7</v>
      </c>
      <c r="Q2" s="9" t="s">
        <v>8</v>
      </c>
      <c r="R2" s="9" t="s">
        <v>65</v>
      </c>
      <c r="S2" s="9" t="s">
        <v>66</v>
      </c>
      <c r="T2" s="78" t="s">
        <v>67</v>
      </c>
      <c r="U2" s="10" t="s">
        <v>5</v>
      </c>
      <c r="V2" s="11" t="s">
        <v>3</v>
      </c>
      <c r="W2" s="22" t="s">
        <v>61</v>
      </c>
      <c r="X2" s="22" t="s">
        <v>62</v>
      </c>
      <c r="Y2" s="40"/>
      <c r="Z2" s="68" t="s">
        <v>2</v>
      </c>
      <c r="AA2" s="10" t="s">
        <v>5</v>
      </c>
      <c r="AB2" s="11" t="s">
        <v>61</v>
      </c>
      <c r="AC2" s="22" t="s">
        <v>61</v>
      </c>
      <c r="AD2" s="11" t="s">
        <v>2</v>
      </c>
      <c r="AH2" s="68" t="s">
        <v>84</v>
      </c>
      <c r="AI2" s="96" t="s">
        <v>5</v>
      </c>
      <c r="AJ2" s="10"/>
      <c r="AK2" s="10" t="s">
        <v>2</v>
      </c>
      <c r="AL2" s="68" t="s">
        <v>84</v>
      </c>
      <c r="AM2" s="14">
        <f>COUNTIF(AE3:AE52,1)</f>
        <v>6</v>
      </c>
    </row>
    <row r="3" spans="1:38" s="15" customFormat="1" ht="16.5" customHeight="1" thickBot="1">
      <c r="A3" s="34">
        <v>21</v>
      </c>
      <c r="B3" s="35" t="str">
        <f>IF($A3&lt;=player_count,VLOOKUP($A3,list,2,0),"")</f>
        <v>Шибер Гарик</v>
      </c>
      <c r="C3" s="71">
        <f>IF(ISERROR(MATCH($A3*1000+COLUMN()-3,game_code,0)),"",INDEX(game_results,MATCH($A3*1000+COLUMN()-3,game_code,0),1))</f>
        <v>160</v>
      </c>
      <c r="D3" s="72">
        <f>IF(ISERROR(MATCH($A3*1000+COLUMN()-3,game_code,0)),"",INDEX(game_results,MATCH($A3*1000+COLUMN()-3,game_code,0),1))</f>
        <v>250</v>
      </c>
      <c r="E3" s="72">
        <f>IF(ISERROR(MATCH($A3*1000+COLUMN()-3,game_code,0)),"",INDEX(game_results,MATCH($A3*1000+COLUMN()-3,game_code,0),1))</f>
      </c>
      <c r="F3" s="72">
        <f>IF(ISERROR(MATCH($A3*1000+COLUMN()-3,game_code,0)),"",INDEX(game_results,MATCH($A3*1000+COLUMN()-3,game_code,0),1))</f>
      </c>
      <c r="G3" s="72">
        <f>IF(ISERROR(MATCH($A3*1000+COLUMN()-3,game_code,0)),"",INDEX(game_results,MATCH($A3*1000+COLUMN()-3,game_code,0),1))</f>
      </c>
      <c r="H3" s="73">
        <f>IF(ISERROR(MATCH($A3*1000+COLUMN()-3,game_code,0)),"",INDEX(game_results,MATCH($A3*1000+COLUMN()-3,game_code,0),1))</f>
      </c>
      <c r="I3" s="71">
        <f>IF(ISERROR(MATCH($A3*1000+COLUMN()-9,game_code,0)),"",IF(INDEX(game_results,MATCH($A3*1000+COLUMN()-9,game_code,0),2)=0,"",INDEX(game_results,MATCH($A3*1000+COLUMN()-9,game_code,0),2)))</f>
        <v>1</v>
      </c>
      <c r="J3" s="72">
        <f>IF(ISERROR(MATCH($A3*1000+COLUMN()-9,game_code,0)),"",IF(INDEX(game_results,MATCH($A3*1000+COLUMN()-9,game_code,0),2)=0,"",INDEX(game_results,MATCH($A3*1000+COLUMN()-9,game_code,0),2)))</f>
        <v>1</v>
      </c>
      <c r="K3" s="72">
        <f>IF(ISERROR(MATCH($A3*1000+COLUMN()-9,game_code,0)),"",IF(INDEX(game_results,MATCH($A3*1000+COLUMN()-9,game_code,0),2)=0,"",INDEX(game_results,MATCH($A3*1000+COLUMN()-9,game_code,0),2)))</f>
      </c>
      <c r="L3" s="72">
        <f>IF(ISERROR(MATCH($A3*1000+COLUMN()-9,game_code,0)),"",IF(INDEX(game_results,MATCH($A3*1000+COLUMN()-9,game_code,0),2)=0,"",INDEX(game_results,MATCH($A3*1000+COLUMN()-9,game_code,0),2)))</f>
      </c>
      <c r="M3" s="72">
        <f>IF(ISERROR(MATCH($A3*1000+COLUMN()-9,game_code,0)),"",IF(INDEX(game_results,MATCH($A3*1000+COLUMN()-9,game_code,0),2)=0,"",INDEX(game_results,MATCH($A3*1000+COLUMN()-9,game_code,0),2)))</f>
      </c>
      <c r="N3" s="73">
        <f>IF(ISERROR(MATCH($A3*1000+COLUMN()-9,game_code,0)),"",IF(INDEX(game_results,MATCH($A3*1000+COLUMN()-9,game_code,0),2)=0,"",INDEX(game_results,MATCH($A3*1000+COLUMN()-9,game_code,0),2)))</f>
      </c>
      <c r="O3" s="71">
        <f>IF(I3="","",4-I3)</f>
        <v>3</v>
      </c>
      <c r="P3" s="72">
        <f>IF(J3="","",4-J3)</f>
        <v>3</v>
      </c>
      <c r="Q3" s="72">
        <f>IF(K3="","",4-K3)</f>
      </c>
      <c r="R3" s="72">
        <f>IF(L3="","",4-L3)</f>
      </c>
      <c r="S3" s="72">
        <f>IF(M3="","",4-M3)</f>
      </c>
      <c r="T3" s="73">
        <f>IF(N3="","",4-N3)</f>
      </c>
      <c r="U3" s="30">
        <f>SUM(C3:H3)</f>
        <v>410</v>
      </c>
      <c r="V3" s="29">
        <f>SUM(O3:T3)</f>
        <v>6</v>
      </c>
      <c r="W3" s="36">
        <f>SUMIF(player_in_game,A3,opponents_sum)</f>
        <v>22</v>
      </c>
      <c r="X3" s="36">
        <f>SUMIF(player_in_game,A3,opponents_points_sum)</f>
        <v>1630</v>
      </c>
      <c r="Y3" s="41">
        <f>1000000000000*V3+100000000*W3+1000*U3+X3/10</f>
        <v>6002200410163</v>
      </c>
      <c r="Z3" s="67">
        <f>IF($B3="","",RANK($Y3,$Y$3:$Y$52))</f>
        <v>1</v>
      </c>
      <c r="AA3" s="74">
        <f>IF(B3="","",O3+P3)</f>
        <v>6</v>
      </c>
      <c r="AB3" s="36">
        <f>SUMIF(player_in_game,A3,opponents_sum_2)</f>
        <v>21</v>
      </c>
      <c r="AC3" s="36">
        <f>IF(B3="","",AA3*1000+AB3)</f>
        <v>6021</v>
      </c>
      <c r="AD3" s="36">
        <f>IF($B3="","",RANK($AC3,$AC$3:$AC$52))</f>
        <v>1</v>
      </c>
      <c r="AE3" s="92">
        <f>IF(B3="","",IF(COUNTIF($AA$3:$AA$52,"&gt;="&amp;$AA3)&lt;=24,2,IF(COUNTIF($AA$3:$AA$52,"&gt;"&amp;$AA3)&lt;24,1,0)))</f>
        <v>2</v>
      </c>
      <c r="AF3" s="92">
        <f>IF(B3="","",IF(AE3=0,AD3-COUNTIF($AE$3:$AE$52,"&gt;0"),0))</f>
        <v>0</v>
      </c>
      <c r="AG3" s="93">
        <f>IF(B3="","",IF(AE3=1,1,IF($AM$2&gt;5,IF(AF3=1,IF(AND(MOD($AM$2,3)&lt;&gt;0,MOD($AM$2,4)&lt;&gt;0),1,0),IF(AF3=2,IF(AND(MOD($AM$2,3)=1,MOD($AM$2,4)&gt;1),1,0),0)),0)))</f>
        <v>0</v>
      </c>
      <c r="AH3" s="67" t="str">
        <f>IF(B3="","",IF(AE3=2,"Прошел",IF(AG3=1,"Перестрелка","Не прошел")))</f>
        <v>Прошел</v>
      </c>
      <c r="AI3" s="97">
        <f>IF(OR(B3="",AG3&lt;&gt;1,E3=""),"",V3)</f>
      </c>
      <c r="AJ3" s="36">
        <f>IF(AI3="","",AI3*1000000+AB3*1000+U3)</f>
      </c>
      <c r="AK3" s="98">
        <f>IF(AI3="","",COUNTIF($AE$3:$AE$52,2)+RANK(AJ3,$AJ$3:$AJ$52))</f>
      </c>
      <c r="AL3" s="67" t="str">
        <f>IF(B3="","",IF(AE3=2,"Прошел",IF(AK3&lt;=24,"Прошел после перестрелки","Не прошел")))</f>
        <v>Прошел</v>
      </c>
    </row>
    <row r="4" spans="1:38" s="15" customFormat="1" ht="15" customHeight="1" thickBot="1" thickTop="1">
      <c r="A4" s="8">
        <v>8</v>
      </c>
      <c r="B4" s="35" t="str">
        <f>IF($A4&lt;=player_count,VLOOKUP($A4,list,2,0),"")</f>
        <v>Говердовский Владислав</v>
      </c>
      <c r="C4" s="74">
        <f>IF(ISERROR(MATCH($A4*1000+COLUMN()-3,game_code,0)),"",INDEX(game_results,MATCH($A4*1000+COLUMN()-3,game_code,0),1))</f>
        <v>220</v>
      </c>
      <c r="D4" s="36">
        <f>IF(ISERROR(MATCH($A4*1000+COLUMN()-3,game_code,0)),"",INDEX(game_results,MATCH($A4*1000+COLUMN()-3,game_code,0),1))</f>
        <v>170</v>
      </c>
      <c r="E4" s="36">
        <f>IF(ISERROR(MATCH($A4*1000+COLUMN()-3,game_code,0)),"",INDEX(game_results,MATCH($A4*1000+COLUMN()-3,game_code,0),1))</f>
      </c>
      <c r="F4" s="36">
        <f>IF(ISERROR(MATCH($A4*1000+COLUMN()-3,game_code,0)),"",INDEX(game_results,MATCH($A4*1000+COLUMN()-3,game_code,0),1))</f>
      </c>
      <c r="G4" s="36">
        <f>IF(ISERROR(MATCH($A4*1000+COLUMN()-3,game_code,0)),"",INDEX(game_results,MATCH($A4*1000+COLUMN()-3,game_code,0),1))</f>
      </c>
      <c r="H4" s="75">
        <f>IF(ISERROR(MATCH($A4*1000+COLUMN()-3,game_code,0)),"",INDEX(game_results,MATCH($A4*1000+COLUMN()-3,game_code,0),1))</f>
      </c>
      <c r="I4" s="74">
        <f>IF(ISERROR(MATCH($A4*1000+COLUMN()-9,game_code,0)),"",IF(INDEX(game_results,MATCH($A4*1000+COLUMN()-9,game_code,0),2)=0,"",INDEX(game_results,MATCH($A4*1000+COLUMN()-9,game_code,0),2)))</f>
        <v>1</v>
      </c>
      <c r="J4" s="36">
        <f>IF(ISERROR(MATCH($A4*1000+COLUMN()-9,game_code,0)),"",IF(INDEX(game_results,MATCH($A4*1000+COLUMN()-9,game_code,0),2)=0,"",INDEX(game_results,MATCH($A4*1000+COLUMN()-9,game_code,0),2)))</f>
        <v>1</v>
      </c>
      <c r="K4" s="36">
        <f>IF(ISERROR(MATCH($A4*1000+COLUMN()-9,game_code,0)),"",IF(INDEX(game_results,MATCH($A4*1000+COLUMN()-9,game_code,0),2)=0,"",INDEX(game_results,MATCH($A4*1000+COLUMN()-9,game_code,0),2)))</f>
      </c>
      <c r="L4" s="36">
        <f>IF(ISERROR(MATCH($A4*1000+COLUMN()-9,game_code,0)),"",IF(INDEX(game_results,MATCH($A4*1000+COLUMN()-9,game_code,0),2)=0,"",INDEX(game_results,MATCH($A4*1000+COLUMN()-9,game_code,0),2)))</f>
      </c>
      <c r="M4" s="36">
        <f>IF(ISERROR(MATCH($A4*1000+COLUMN()-9,game_code,0)),"",IF(INDEX(game_results,MATCH($A4*1000+COLUMN()-9,game_code,0),2)=0,"",INDEX(game_results,MATCH($A4*1000+COLUMN()-9,game_code,0),2)))</f>
      </c>
      <c r="N4" s="75">
        <f>IF(ISERROR(MATCH($A4*1000+COLUMN()-9,game_code,0)),"",IF(INDEX(game_results,MATCH($A4*1000+COLUMN()-9,game_code,0),2)=0,"",INDEX(game_results,MATCH($A4*1000+COLUMN()-9,game_code,0),2)))</f>
      </c>
      <c r="O4" s="28">
        <f>IF(I4="","",4-I4)</f>
        <v>3</v>
      </c>
      <c r="P4" s="70">
        <f>IF(J4="","",4-J4)</f>
        <v>3</v>
      </c>
      <c r="Q4" s="70">
        <f>IF(K4="","",4-K4)</f>
      </c>
      <c r="R4" s="70">
        <f>IF(L4="","",4-L4)</f>
      </c>
      <c r="S4" s="70">
        <f>IF(M4="","",4-M4)</f>
      </c>
      <c r="T4" s="76">
        <f>IF(N4="","",4-N4)</f>
      </c>
      <c r="U4" s="28">
        <f>SUM(C4:H4)</f>
        <v>390</v>
      </c>
      <c r="V4" s="27">
        <f>SUM(O4:T4)</f>
        <v>6</v>
      </c>
      <c r="W4" s="36">
        <f>SUMIF(player_in_game,A4,opponents_sum)</f>
        <v>20</v>
      </c>
      <c r="X4" s="36">
        <f>SUMIF(player_in_game,A4,opponents_points_sum)</f>
        <v>1150</v>
      </c>
      <c r="Y4" s="41">
        <f>1000000000000*V4+100000000*W4+1000*U4+X4/10</f>
        <v>6002000390115</v>
      </c>
      <c r="Z4" s="65">
        <f>IF($B4="","",RANK($Y4,$Y$3:$Y$52))</f>
        <v>2</v>
      </c>
      <c r="AA4" s="28">
        <f>IF(B4="","",O4+P4)</f>
        <v>6</v>
      </c>
      <c r="AB4" s="70">
        <f>SUMIF(player_in_game,A4,opponents_sum_2)</f>
        <v>17</v>
      </c>
      <c r="AC4" s="70">
        <f>IF(B4="","",AA4*1000+AB4)</f>
        <v>6017</v>
      </c>
      <c r="AD4" s="70">
        <f>IF($B4="","",RANK($AC4,$AC$3:$AC$52))</f>
        <v>2</v>
      </c>
      <c r="AE4" s="94">
        <f>IF(B4="","",IF(COUNTIF($AA$3:$AA$52,"&gt;="&amp;$AA4)&lt;=24,2,IF(COUNTIF($AA$3:$AA$52,"&gt;"&amp;$AA4)&lt;24,1,0)))</f>
        <v>2</v>
      </c>
      <c r="AF4" s="94">
        <f>IF(B4="","",IF(AE4=0,AD4-COUNTIF($AE$3:$AE$52,"&gt;0"),0))</f>
        <v>0</v>
      </c>
      <c r="AG4" s="95">
        <f>IF(B4="","",IF(AE4=1,1,IF($AM$2&gt;5,IF(AF4=1,IF(AND(MOD($AM$2,3)&lt;&gt;0,MOD($AM$2,4)&lt;&gt;0),1,0),IF(AF4=2,IF(AND(MOD($AM$2,3)=1,MOD($AM$2,4)&gt;1),1,0),0)),0)))</f>
        <v>0</v>
      </c>
      <c r="AH4" s="65" t="str">
        <f>IF(B4="","",IF(AE4=2,"Прошел",IF(AG4=1,"Перестрелка","Не прошел")))</f>
        <v>Прошел</v>
      </c>
      <c r="AI4" s="97">
        <f>IF(OR(B4="",AG4&lt;&gt;1,E4=""),"",V4)</f>
      </c>
      <c r="AJ4" s="70">
        <f>IF(AI4="","",AI4*1000000+AB4*1000+U4)</f>
      </c>
      <c r="AK4" s="99">
        <f>IF(AI4="","",COUNTIF($AE$3:$AE$52,2)+RANK(AJ4,$AJ$3:$AJ$52))</f>
      </c>
      <c r="AL4" s="65" t="str">
        <f>IF(B4="","",IF(AE4=2,"Прошел",IF(AK4&lt;=24,"Прошел после перестрелки","Не прошел")))</f>
        <v>Прошел</v>
      </c>
    </row>
    <row r="5" spans="1:38" s="15" customFormat="1" ht="15" customHeight="1" thickBot="1" thickTop="1">
      <c r="A5" s="8">
        <v>11</v>
      </c>
      <c r="B5" s="35" t="str">
        <f>IF($A5&lt;=player_count,VLOOKUP($A5,list,2,0),"")</f>
        <v>Гельфанд Леонид</v>
      </c>
      <c r="C5" s="74">
        <f>IF(ISERROR(MATCH($A5*1000+COLUMN()-3,game_code,0)),"",INDEX(game_results,MATCH($A5*1000+COLUMN()-3,game_code,0),1))</f>
        <v>240</v>
      </c>
      <c r="D5" s="36">
        <f>IF(ISERROR(MATCH($A5*1000+COLUMN()-3,game_code,0)),"",INDEX(game_results,MATCH($A5*1000+COLUMN()-3,game_code,0),1))</f>
        <v>70</v>
      </c>
      <c r="E5" s="36">
        <f>IF(ISERROR(MATCH($A5*1000+COLUMN()-3,game_code,0)),"",INDEX(game_results,MATCH($A5*1000+COLUMN()-3,game_code,0),1))</f>
      </c>
      <c r="F5" s="36">
        <f>IF(ISERROR(MATCH($A5*1000+COLUMN()-3,game_code,0)),"",INDEX(game_results,MATCH($A5*1000+COLUMN()-3,game_code,0),1))</f>
      </c>
      <c r="G5" s="36">
        <f>IF(ISERROR(MATCH($A5*1000+COLUMN()-3,game_code,0)),"",INDEX(game_results,MATCH($A5*1000+COLUMN()-3,game_code,0),1))</f>
      </c>
      <c r="H5" s="75">
        <f>IF(ISERROR(MATCH($A5*1000+COLUMN()-3,game_code,0)),"",INDEX(game_results,MATCH($A5*1000+COLUMN()-3,game_code,0),1))</f>
      </c>
      <c r="I5" s="74">
        <f>IF(ISERROR(MATCH($A5*1000+COLUMN()-9,game_code,0)),"",IF(INDEX(game_results,MATCH($A5*1000+COLUMN()-9,game_code,0),2)=0,"",INDEX(game_results,MATCH($A5*1000+COLUMN()-9,game_code,0),2)))</f>
        <v>1</v>
      </c>
      <c r="J5" s="36">
        <f>IF(ISERROR(MATCH($A5*1000+COLUMN()-9,game_code,0)),"",IF(INDEX(game_results,MATCH($A5*1000+COLUMN()-9,game_code,0),2)=0,"",INDEX(game_results,MATCH($A5*1000+COLUMN()-9,game_code,0),2)))</f>
        <v>2</v>
      </c>
      <c r="K5" s="36">
        <f>IF(ISERROR(MATCH($A5*1000+COLUMN()-9,game_code,0)),"",IF(INDEX(game_results,MATCH($A5*1000+COLUMN()-9,game_code,0),2)=0,"",INDEX(game_results,MATCH($A5*1000+COLUMN()-9,game_code,0),2)))</f>
      </c>
      <c r="L5" s="36">
        <f>IF(ISERROR(MATCH($A5*1000+COLUMN()-9,game_code,0)),"",IF(INDEX(game_results,MATCH($A5*1000+COLUMN()-9,game_code,0),2)=0,"",INDEX(game_results,MATCH($A5*1000+COLUMN()-9,game_code,0),2)))</f>
      </c>
      <c r="M5" s="36">
        <f>IF(ISERROR(MATCH($A5*1000+COLUMN()-9,game_code,0)),"",IF(INDEX(game_results,MATCH($A5*1000+COLUMN()-9,game_code,0),2)=0,"",INDEX(game_results,MATCH($A5*1000+COLUMN()-9,game_code,0),2)))</f>
      </c>
      <c r="N5" s="75">
        <f>IF(ISERROR(MATCH($A5*1000+COLUMN()-9,game_code,0)),"",IF(INDEX(game_results,MATCH($A5*1000+COLUMN()-9,game_code,0),2)=0,"",INDEX(game_results,MATCH($A5*1000+COLUMN()-9,game_code,0),2)))</f>
      </c>
      <c r="O5" s="28">
        <f>IF(I5="","",4-I5)</f>
        <v>3</v>
      </c>
      <c r="P5" s="70">
        <f>IF(J5="","",4-J5)</f>
        <v>2</v>
      </c>
      <c r="Q5" s="70">
        <f>IF(K5="","",4-K5)</f>
      </c>
      <c r="R5" s="70">
        <f>IF(L5="","",4-L5)</f>
      </c>
      <c r="S5" s="70">
        <f>IF(M5="","",4-M5)</f>
      </c>
      <c r="T5" s="76">
        <f>IF(N5="","",4-N5)</f>
      </c>
      <c r="U5" s="28">
        <f>SUM(C5:H5)</f>
        <v>310</v>
      </c>
      <c r="V5" s="27">
        <f>SUM(O5:T5)</f>
        <v>5</v>
      </c>
      <c r="W5" s="36">
        <f>SUMIF(player_in_game,A5,opponents_sum)</f>
        <v>24</v>
      </c>
      <c r="X5" s="36">
        <f>SUMIF(player_in_game,A5,opponents_points_sum)</f>
        <v>1830</v>
      </c>
      <c r="Y5" s="41">
        <f>1000000000000*V5+100000000*W5+1000*U5+X5/10</f>
        <v>5002400310183</v>
      </c>
      <c r="Z5" s="65">
        <f>IF($B5="","",RANK($Y5,$Y$3:$Y$52))</f>
        <v>6</v>
      </c>
      <c r="AA5" s="28">
        <f>IF(B5="","",O5+P5)</f>
        <v>5</v>
      </c>
      <c r="AB5" s="70">
        <f>SUMIF(player_in_game,A5,opponents_sum_2)</f>
        <v>23</v>
      </c>
      <c r="AC5" s="70">
        <f>IF(B5="","",AA5*1000+AB5)</f>
        <v>5023</v>
      </c>
      <c r="AD5" s="70">
        <f>IF($B5="","",RANK($AC5,$AC$3:$AC$52))</f>
        <v>3</v>
      </c>
      <c r="AE5" s="94">
        <f>IF(B5="","",IF(COUNTIF($AA$3:$AA$52,"&gt;="&amp;$AA5)&lt;=24,2,IF(COUNTIF($AA$3:$AA$52,"&gt;"&amp;$AA5)&lt;24,1,0)))</f>
        <v>2</v>
      </c>
      <c r="AF5" s="94">
        <f>IF(B5="","",IF(AE5=0,AD5-COUNTIF($AE$3:$AE$52,"&gt;0"),0))</f>
        <v>0</v>
      </c>
      <c r="AG5" s="95">
        <f>IF(B5="","",IF(AE5=1,1,IF($AM$2&gt;5,IF(AF5=1,IF(AND(MOD($AM$2,3)&lt;&gt;0,MOD($AM$2,4)&lt;&gt;0),1,0),IF(AF5=2,IF(AND(MOD($AM$2,3)=1,MOD($AM$2,4)&gt;1),1,0),0)),0)))</f>
        <v>0</v>
      </c>
      <c r="AH5" s="65" t="str">
        <f>IF(B5="","",IF(AE5=2,"Прошел",IF(AG5=1,"Перестрелка","Не прошел")))</f>
        <v>Прошел</v>
      </c>
      <c r="AI5" s="97">
        <f>IF(OR(B5="",AG5&lt;&gt;1,E5=""),"",V5)</f>
      </c>
      <c r="AJ5" s="70">
        <f>IF(AI5="","",AI5*1000000+AB5*1000+U5)</f>
      </c>
      <c r="AK5" s="99">
        <f>IF(AI5="","",COUNTIF($AE$3:$AE$52,2)+RANK(AJ5,$AJ$3:$AJ$52))</f>
      </c>
      <c r="AL5" s="65" t="str">
        <f>IF(B5="","",IF(AE5=2,"Прошел",IF(AK5&lt;=24,"Прошел после перестрелки","Не прошел")))</f>
        <v>Прошел</v>
      </c>
    </row>
    <row r="6" spans="1:38" s="15" customFormat="1" ht="15" customHeight="1" thickBot="1" thickTop="1">
      <c r="A6" s="8">
        <v>10</v>
      </c>
      <c r="B6" s="35" t="str">
        <f>IF($A6&lt;=player_count,VLOOKUP($A6,list,2,0),"")</f>
        <v>Тальянский Илья</v>
      </c>
      <c r="C6" s="74">
        <f>IF(ISERROR(MATCH($A6*1000+COLUMN()-3,game_code,0)),"",INDEX(game_results,MATCH($A6*1000+COLUMN()-3,game_code,0),1))</f>
        <v>190</v>
      </c>
      <c r="D6" s="36">
        <f>IF(ISERROR(MATCH($A6*1000+COLUMN()-3,game_code,0)),"",INDEX(game_results,MATCH($A6*1000+COLUMN()-3,game_code,0),1))</f>
        <v>210</v>
      </c>
      <c r="E6" s="36">
        <f>IF(ISERROR(MATCH($A6*1000+COLUMN()-3,game_code,0)),"",INDEX(game_results,MATCH($A6*1000+COLUMN()-3,game_code,0),1))</f>
      </c>
      <c r="F6" s="36">
        <f>IF(ISERROR(MATCH($A6*1000+COLUMN()-3,game_code,0)),"",INDEX(game_results,MATCH($A6*1000+COLUMN()-3,game_code,0),1))</f>
      </c>
      <c r="G6" s="36">
        <f>IF(ISERROR(MATCH($A6*1000+COLUMN()-3,game_code,0)),"",INDEX(game_results,MATCH($A6*1000+COLUMN()-3,game_code,0),1))</f>
      </c>
      <c r="H6" s="75">
        <f>IF(ISERROR(MATCH($A6*1000+COLUMN()-3,game_code,0)),"",INDEX(game_results,MATCH($A6*1000+COLUMN()-3,game_code,0),1))</f>
      </c>
      <c r="I6" s="74">
        <f>IF(ISERROR(MATCH($A6*1000+COLUMN()-9,game_code,0)),"",IF(INDEX(game_results,MATCH($A6*1000+COLUMN()-9,game_code,0),2)=0,"",INDEX(game_results,MATCH($A6*1000+COLUMN()-9,game_code,0),2)))</f>
        <v>2</v>
      </c>
      <c r="J6" s="36">
        <f>IF(ISERROR(MATCH($A6*1000+COLUMN()-9,game_code,0)),"",IF(INDEX(game_results,MATCH($A6*1000+COLUMN()-9,game_code,0),2)=0,"",INDEX(game_results,MATCH($A6*1000+COLUMN()-9,game_code,0),2)))</f>
        <v>1</v>
      </c>
      <c r="K6" s="36">
        <f>IF(ISERROR(MATCH($A6*1000+COLUMN()-9,game_code,0)),"",IF(INDEX(game_results,MATCH($A6*1000+COLUMN()-9,game_code,0),2)=0,"",INDEX(game_results,MATCH($A6*1000+COLUMN()-9,game_code,0),2)))</f>
      </c>
      <c r="L6" s="36">
        <f>IF(ISERROR(MATCH($A6*1000+COLUMN()-9,game_code,0)),"",IF(INDEX(game_results,MATCH($A6*1000+COLUMN()-9,game_code,0),2)=0,"",INDEX(game_results,MATCH($A6*1000+COLUMN()-9,game_code,0),2)))</f>
      </c>
      <c r="M6" s="36">
        <f>IF(ISERROR(MATCH($A6*1000+COLUMN()-9,game_code,0)),"",IF(INDEX(game_results,MATCH($A6*1000+COLUMN()-9,game_code,0),2)=0,"",INDEX(game_results,MATCH($A6*1000+COLUMN()-9,game_code,0),2)))</f>
      </c>
      <c r="N6" s="75">
        <f>IF(ISERROR(MATCH($A6*1000+COLUMN()-9,game_code,0)),"",IF(INDEX(game_results,MATCH($A6*1000+COLUMN()-9,game_code,0),2)=0,"",INDEX(game_results,MATCH($A6*1000+COLUMN()-9,game_code,0),2)))</f>
      </c>
      <c r="O6" s="28">
        <f>IF(I6="","",4-I6)</f>
        <v>2</v>
      </c>
      <c r="P6" s="70">
        <f>IF(J6="","",4-J6)</f>
        <v>3</v>
      </c>
      <c r="Q6" s="70">
        <f>IF(K6="","",4-K6)</f>
      </c>
      <c r="R6" s="70">
        <f>IF(L6="","",4-L6)</f>
      </c>
      <c r="S6" s="70">
        <f>IF(M6="","",4-M6)</f>
      </c>
      <c r="T6" s="76">
        <f>IF(N6="","",4-N6)</f>
      </c>
      <c r="U6" s="28">
        <f>SUM(C6:H6)</f>
        <v>400</v>
      </c>
      <c r="V6" s="27">
        <f>SUM(O6:T6)</f>
        <v>5</v>
      </c>
      <c r="W6" s="36">
        <f>SUMIF(player_in_game,A6,opponents_sum)</f>
        <v>21</v>
      </c>
      <c r="X6" s="36">
        <f>SUMIF(player_in_game,A6,opponents_points_sum)</f>
        <v>1670</v>
      </c>
      <c r="Y6" s="41">
        <f>1000000000000*V6+100000000*W6+1000*U6+X6/10</f>
        <v>5002100400167</v>
      </c>
      <c r="Z6" s="65">
        <f>IF($B6="","",RANK($Y6,$Y$3:$Y$52))</f>
        <v>8</v>
      </c>
      <c r="AA6" s="28">
        <f>IF(B6="","",O6+P6)</f>
        <v>5</v>
      </c>
      <c r="AB6" s="70">
        <f>SUMIF(player_in_game,A6,opponents_sum_2)</f>
        <v>20</v>
      </c>
      <c r="AC6" s="70">
        <f>IF(B6="","",AA6*1000+AB6)</f>
        <v>5020</v>
      </c>
      <c r="AD6" s="70">
        <f>IF($B6="","",RANK($AC6,$AC$3:$AC$52))</f>
        <v>4</v>
      </c>
      <c r="AE6" s="94">
        <f>IF(B6="","",IF(COUNTIF($AA$3:$AA$52,"&gt;="&amp;$AA6)&lt;=24,2,IF(COUNTIF($AA$3:$AA$52,"&gt;"&amp;$AA6)&lt;24,1,0)))</f>
        <v>2</v>
      </c>
      <c r="AF6" s="94">
        <f>IF(B6="","",IF(AE6=0,AD6-COUNTIF($AE$3:$AE$52,"&gt;0"),0))</f>
        <v>0</v>
      </c>
      <c r="AG6" s="95">
        <f>IF(B6="","",IF(AE6=1,1,IF($AM$2&gt;5,IF(AF6=1,IF(AND(MOD($AM$2,3)&lt;&gt;0,MOD($AM$2,4)&lt;&gt;0),1,0),IF(AF6=2,IF(AND(MOD($AM$2,3)=1,MOD($AM$2,4)&gt;1),1,0),0)),0)))</f>
        <v>0</v>
      </c>
      <c r="AH6" s="65" t="str">
        <f>IF(B6="","",IF(AE6=2,"Прошел",IF(AG6=1,"Перестрелка","Не прошел")))</f>
        <v>Прошел</v>
      </c>
      <c r="AI6" s="97">
        <f>IF(OR(B6="",AG6&lt;&gt;1,E6=""),"",V6)</f>
      </c>
      <c r="AJ6" s="70">
        <f>IF(AI6="","",AI6*1000000+AB6*1000+U6)</f>
      </c>
      <c r="AK6" s="99">
        <f>IF(AI6="","",COUNTIF($AE$3:$AE$52,2)+RANK(AJ6,$AJ$3:$AJ$52))</f>
      </c>
      <c r="AL6" s="65" t="str">
        <f>IF(B6="","",IF(AE6=2,"Прошел",IF(AK6&lt;=24,"Прошел после перестрелки","Не прошел")))</f>
        <v>Прошел</v>
      </c>
    </row>
    <row r="7" spans="1:38" s="15" customFormat="1" ht="15" customHeight="1" thickBot="1" thickTop="1">
      <c r="A7" s="8">
        <v>29</v>
      </c>
      <c r="B7" s="35" t="str">
        <f>IF($A7&lt;=player_count,VLOOKUP($A7,list,2,0),"")</f>
        <v>Спивак Лев</v>
      </c>
      <c r="C7" s="74">
        <f>IF(ISERROR(MATCH($A7*1000+COLUMN()-3,game_code,0)),"",INDEX(game_results,MATCH($A7*1000+COLUMN()-3,game_code,0),1))</f>
        <v>230</v>
      </c>
      <c r="D7" s="36">
        <f>IF(ISERROR(MATCH($A7*1000+COLUMN()-3,game_code,0)),"",INDEX(game_results,MATCH($A7*1000+COLUMN()-3,game_code,0),1))</f>
        <v>240</v>
      </c>
      <c r="E7" s="36">
        <f>IF(ISERROR(MATCH($A7*1000+COLUMN()-3,game_code,0)),"",INDEX(game_results,MATCH($A7*1000+COLUMN()-3,game_code,0),1))</f>
      </c>
      <c r="F7" s="36">
        <f>IF(ISERROR(MATCH($A7*1000+COLUMN()-3,game_code,0)),"",INDEX(game_results,MATCH($A7*1000+COLUMN()-3,game_code,0),1))</f>
      </c>
      <c r="G7" s="36">
        <f>IF(ISERROR(MATCH($A7*1000+COLUMN()-3,game_code,0)),"",INDEX(game_results,MATCH($A7*1000+COLUMN()-3,game_code,0),1))</f>
      </c>
      <c r="H7" s="75">
        <f>IF(ISERROR(MATCH($A7*1000+COLUMN()-3,game_code,0)),"",INDEX(game_results,MATCH($A7*1000+COLUMN()-3,game_code,0),1))</f>
      </c>
      <c r="I7" s="74">
        <f>IF(ISERROR(MATCH($A7*1000+COLUMN()-9,game_code,0)),"",IF(INDEX(game_results,MATCH($A7*1000+COLUMN()-9,game_code,0),2)=0,"",INDEX(game_results,MATCH($A7*1000+COLUMN()-9,game_code,0),2)))</f>
        <v>1</v>
      </c>
      <c r="J7" s="36">
        <f>IF(ISERROR(MATCH($A7*1000+COLUMN()-9,game_code,0)),"",IF(INDEX(game_results,MATCH($A7*1000+COLUMN()-9,game_code,0),2)=0,"",INDEX(game_results,MATCH($A7*1000+COLUMN()-9,game_code,0),2)))</f>
        <v>2</v>
      </c>
      <c r="K7" s="36">
        <f>IF(ISERROR(MATCH($A7*1000+COLUMN()-9,game_code,0)),"",IF(INDEX(game_results,MATCH($A7*1000+COLUMN()-9,game_code,0),2)=0,"",INDEX(game_results,MATCH($A7*1000+COLUMN()-9,game_code,0),2)))</f>
      </c>
      <c r="L7" s="36">
        <f>IF(ISERROR(MATCH($A7*1000+COLUMN()-9,game_code,0)),"",IF(INDEX(game_results,MATCH($A7*1000+COLUMN()-9,game_code,0),2)=0,"",INDEX(game_results,MATCH($A7*1000+COLUMN()-9,game_code,0),2)))</f>
      </c>
      <c r="M7" s="36">
        <f>IF(ISERROR(MATCH($A7*1000+COLUMN()-9,game_code,0)),"",IF(INDEX(game_results,MATCH($A7*1000+COLUMN()-9,game_code,0),2)=0,"",INDEX(game_results,MATCH($A7*1000+COLUMN()-9,game_code,0),2)))</f>
      </c>
      <c r="N7" s="75">
        <f>IF(ISERROR(MATCH($A7*1000+COLUMN()-9,game_code,0)),"",IF(INDEX(game_results,MATCH($A7*1000+COLUMN()-9,game_code,0),2)=0,"",INDEX(game_results,MATCH($A7*1000+COLUMN()-9,game_code,0),2)))</f>
      </c>
      <c r="O7" s="28">
        <f>IF(I7="","",4-I7)</f>
        <v>3</v>
      </c>
      <c r="P7" s="70">
        <f>IF(J7="","",4-J7)</f>
        <v>2</v>
      </c>
      <c r="Q7" s="70">
        <f>IF(K7="","",4-K7)</f>
      </c>
      <c r="R7" s="70">
        <f>IF(L7="","",4-L7)</f>
      </c>
      <c r="S7" s="70">
        <f>IF(M7="","",4-M7)</f>
      </c>
      <c r="T7" s="76">
        <f>IF(N7="","",4-N7)</f>
      </c>
      <c r="U7" s="28">
        <f>SUM(C7:H7)</f>
        <v>470</v>
      </c>
      <c r="V7" s="27">
        <f>SUM(O7:T7)</f>
        <v>5</v>
      </c>
      <c r="W7" s="36">
        <f>SUMIF(player_in_game,A7,opponents_sum)</f>
        <v>24</v>
      </c>
      <c r="X7" s="36">
        <f>SUMIF(player_in_game,A7,opponents_points_sum)</f>
        <v>1390</v>
      </c>
      <c r="Y7" s="41">
        <f>1000000000000*V7+100000000*W7+1000*U7+X7/10</f>
        <v>5002400470139</v>
      </c>
      <c r="Z7" s="65">
        <f>IF($B7="","",RANK($Y7,$Y$3:$Y$52))</f>
        <v>5</v>
      </c>
      <c r="AA7" s="28">
        <f>IF(B7="","",O7+P7)</f>
        <v>5</v>
      </c>
      <c r="AB7" s="70">
        <f>SUMIF(player_in_game,A7,opponents_sum_2)</f>
        <v>20</v>
      </c>
      <c r="AC7" s="70">
        <f>IF(B7="","",AA7*1000+AB7)</f>
        <v>5020</v>
      </c>
      <c r="AD7" s="70">
        <f>IF($B7="","",RANK($AC7,$AC$3:$AC$52))</f>
        <v>4</v>
      </c>
      <c r="AE7" s="94">
        <f>IF(B7="","",IF(COUNTIF($AA$3:$AA$52,"&gt;="&amp;$AA7)&lt;=24,2,IF(COUNTIF($AA$3:$AA$52,"&gt;"&amp;$AA7)&lt;24,1,0)))</f>
        <v>2</v>
      </c>
      <c r="AF7" s="94">
        <f>IF(B7="","",IF(AE7=0,AD7-COUNTIF($AE$3:$AE$52,"&gt;0"),0))</f>
        <v>0</v>
      </c>
      <c r="AG7" s="95">
        <f>IF(B7="","",IF(AE7=1,1,IF($AM$2&gt;5,IF(AF7=1,IF(AND(MOD($AM$2,3)&lt;&gt;0,MOD($AM$2,4)&lt;&gt;0),1,0),IF(AF7=2,IF(AND(MOD($AM$2,3)=1,MOD($AM$2,4)&gt;1),1,0),0)),0)))</f>
        <v>0</v>
      </c>
      <c r="AH7" s="65" t="str">
        <f>IF(B7="","",IF(AE7=2,"Прошел",IF(AG7=1,"Перестрелка","Не прошел")))</f>
        <v>Прошел</v>
      </c>
      <c r="AI7" s="97">
        <f>IF(OR(B7="",AG7&lt;&gt;1,E7=""),"",V7)</f>
      </c>
      <c r="AJ7" s="70">
        <f>IF(AI7="","",AI7*1000000+AB7*1000+U7)</f>
      </c>
      <c r="AK7" s="99">
        <f>IF(AI7="","",COUNTIF($AE$3:$AE$52,2)+RANK(AJ7,$AJ$3:$AJ$52))</f>
      </c>
      <c r="AL7" s="65" t="str">
        <f>IF(B7="","",IF(AE7=2,"Прошел",IF(AK7&lt;=24,"Прошел после перестрелки","Не прошел")))</f>
        <v>Прошел</v>
      </c>
    </row>
    <row r="8" spans="1:38" s="15" customFormat="1" ht="15" customHeight="1" thickBot="1" thickTop="1">
      <c r="A8" s="8">
        <v>15</v>
      </c>
      <c r="B8" s="35" t="str">
        <f>IF($A8&lt;=player_count,VLOOKUP($A8,list,2,0),"")</f>
        <v>Гордовер Максим</v>
      </c>
      <c r="C8" s="74">
        <f>IF(ISERROR(MATCH($A8*1000+COLUMN()-3,game_code,0)),"",INDEX(game_results,MATCH($A8*1000+COLUMN()-3,game_code,0),1))</f>
        <v>190</v>
      </c>
      <c r="D8" s="36">
        <f>IF(ISERROR(MATCH($A8*1000+COLUMN()-3,game_code,0)),"",INDEX(game_results,MATCH($A8*1000+COLUMN()-3,game_code,0),1))</f>
        <v>240</v>
      </c>
      <c r="E8" s="36">
        <f>IF(ISERROR(MATCH($A8*1000+COLUMN()-3,game_code,0)),"",INDEX(game_results,MATCH($A8*1000+COLUMN()-3,game_code,0),1))</f>
      </c>
      <c r="F8" s="36">
        <f>IF(ISERROR(MATCH($A8*1000+COLUMN()-3,game_code,0)),"",INDEX(game_results,MATCH($A8*1000+COLUMN()-3,game_code,0),1))</f>
      </c>
      <c r="G8" s="36">
        <f>IF(ISERROR(MATCH($A8*1000+COLUMN()-3,game_code,0)),"",INDEX(game_results,MATCH($A8*1000+COLUMN()-3,game_code,0),1))</f>
      </c>
      <c r="H8" s="75">
        <f>IF(ISERROR(MATCH($A8*1000+COLUMN()-3,game_code,0)),"",INDEX(game_results,MATCH($A8*1000+COLUMN()-3,game_code,0),1))</f>
      </c>
      <c r="I8" s="74">
        <f>IF(ISERROR(MATCH($A8*1000+COLUMN()-9,game_code,0)),"",IF(INDEX(game_results,MATCH($A8*1000+COLUMN()-9,game_code,0),2)=0,"",INDEX(game_results,MATCH($A8*1000+COLUMN()-9,game_code,0),2)))</f>
        <v>2</v>
      </c>
      <c r="J8" s="36">
        <f>IF(ISERROR(MATCH($A8*1000+COLUMN()-9,game_code,0)),"",IF(INDEX(game_results,MATCH($A8*1000+COLUMN()-9,game_code,0),2)=0,"",INDEX(game_results,MATCH($A8*1000+COLUMN()-9,game_code,0),2)))</f>
        <v>1</v>
      </c>
      <c r="K8" s="36">
        <f>IF(ISERROR(MATCH($A8*1000+COLUMN()-9,game_code,0)),"",IF(INDEX(game_results,MATCH($A8*1000+COLUMN()-9,game_code,0),2)=0,"",INDEX(game_results,MATCH($A8*1000+COLUMN()-9,game_code,0),2)))</f>
      </c>
      <c r="L8" s="36">
        <f>IF(ISERROR(MATCH($A8*1000+COLUMN()-9,game_code,0)),"",IF(INDEX(game_results,MATCH($A8*1000+COLUMN()-9,game_code,0),2)=0,"",INDEX(game_results,MATCH($A8*1000+COLUMN()-9,game_code,0),2)))</f>
      </c>
      <c r="M8" s="36">
        <f>IF(ISERROR(MATCH($A8*1000+COLUMN()-9,game_code,0)),"",IF(INDEX(game_results,MATCH($A8*1000+COLUMN()-9,game_code,0),2)=0,"",INDEX(game_results,MATCH($A8*1000+COLUMN()-9,game_code,0),2)))</f>
      </c>
      <c r="N8" s="75">
        <f>IF(ISERROR(MATCH($A8*1000+COLUMN()-9,game_code,0)),"",IF(INDEX(game_results,MATCH($A8*1000+COLUMN()-9,game_code,0),2)=0,"",INDEX(game_results,MATCH($A8*1000+COLUMN()-9,game_code,0),2)))</f>
      </c>
      <c r="O8" s="28">
        <f>IF(I8="","",4-I8)</f>
        <v>2</v>
      </c>
      <c r="P8" s="70">
        <f>IF(J8="","",4-J8)</f>
        <v>3</v>
      </c>
      <c r="Q8" s="70">
        <f>IF(K8="","",4-K8)</f>
      </c>
      <c r="R8" s="70">
        <f>IF(L8="","",4-L8)</f>
      </c>
      <c r="S8" s="70">
        <f>IF(M8="","",4-M8)</f>
      </c>
      <c r="T8" s="76">
        <f>IF(N8="","",4-N8)</f>
      </c>
      <c r="U8" s="28">
        <f>SUM(C8:H8)</f>
        <v>430</v>
      </c>
      <c r="V8" s="27">
        <f>SUM(O8:T8)</f>
        <v>5</v>
      </c>
      <c r="W8" s="36">
        <f>SUMIF(player_in_game,A8,opponents_sum)</f>
        <v>21</v>
      </c>
      <c r="X8" s="36">
        <f>SUMIF(player_in_game,A8,opponents_points_sum)</f>
        <v>1950</v>
      </c>
      <c r="Y8" s="41">
        <f>1000000000000*V8+100000000*W8+1000*U8+X8/10</f>
        <v>5002100430195</v>
      </c>
      <c r="Z8" s="65">
        <f>IF($B8="","",RANK($Y8,$Y$3:$Y$52))</f>
        <v>7</v>
      </c>
      <c r="AA8" s="28">
        <f>IF(B8="","",O8+P8)</f>
        <v>5</v>
      </c>
      <c r="AB8" s="70">
        <f>SUMIF(player_in_game,A8,opponents_sum_2)</f>
        <v>18</v>
      </c>
      <c r="AC8" s="70">
        <f>IF(B8="","",AA8*1000+AB8)</f>
        <v>5018</v>
      </c>
      <c r="AD8" s="70">
        <f>IF($B8="","",RANK($AC8,$AC$3:$AC$52))</f>
        <v>6</v>
      </c>
      <c r="AE8" s="94">
        <f>IF(B8="","",IF(COUNTIF($AA$3:$AA$52,"&gt;="&amp;$AA8)&lt;=24,2,IF(COUNTIF($AA$3:$AA$52,"&gt;"&amp;$AA8)&lt;24,1,0)))</f>
        <v>2</v>
      </c>
      <c r="AF8" s="94">
        <f>IF(B8="","",IF(AE8=0,AD8-COUNTIF($AE$3:$AE$52,"&gt;0"),0))</f>
        <v>0</v>
      </c>
      <c r="AG8" s="95">
        <f>IF(B8="","",IF(AE8=1,1,IF($AM$2&gt;5,IF(AF8=1,IF(AND(MOD($AM$2,3)&lt;&gt;0,MOD($AM$2,4)&lt;&gt;0),1,0),IF(AF8=2,IF(AND(MOD($AM$2,3)=1,MOD($AM$2,4)&gt;1),1,0),0)),0)))</f>
        <v>0</v>
      </c>
      <c r="AH8" s="65" t="str">
        <f>IF(B8="","",IF(AE8=2,"Прошел",IF(AG8=1,"Перестрелка","Не прошел")))</f>
        <v>Прошел</v>
      </c>
      <c r="AI8" s="97">
        <f>IF(OR(B8="",AG8&lt;&gt;1,E8=""),"",V8)</f>
      </c>
      <c r="AJ8" s="70">
        <f>IF(AI8="","",AI8*1000000+AB8*1000+U8)</f>
      </c>
      <c r="AK8" s="99">
        <f>IF(AI8="","",COUNTIF($AE$3:$AE$52,2)+RANK(AJ8,$AJ$3:$AJ$52))</f>
      </c>
      <c r="AL8" s="65" t="str">
        <f>IF(B8="","",IF(AE8=2,"Прошел",IF(AK8&lt;=24,"Прошел после перестрелки","Не прошел")))</f>
        <v>Прошел</v>
      </c>
    </row>
    <row r="9" spans="1:38" s="15" customFormat="1" ht="15" customHeight="1" thickBot="1" thickTop="1">
      <c r="A9" s="8">
        <v>14</v>
      </c>
      <c r="B9" s="35" t="str">
        <f>IF($A9&lt;=player_count,VLOOKUP($A9,list,2,0),"")</f>
        <v>Мурашковский Алексей</v>
      </c>
      <c r="C9" s="74">
        <f>IF(ISERROR(MATCH($A9*1000+COLUMN()-3,game_code,0)),"",INDEX(game_results,MATCH($A9*1000+COLUMN()-3,game_code,0),1))</f>
        <v>270</v>
      </c>
      <c r="D9" s="36">
        <f>IF(ISERROR(MATCH($A9*1000+COLUMN()-3,game_code,0)),"",INDEX(game_results,MATCH($A9*1000+COLUMN()-3,game_code,0),1))</f>
        <v>50</v>
      </c>
      <c r="E9" s="36">
        <f>IF(ISERROR(MATCH($A9*1000+COLUMN()-3,game_code,0)),"",INDEX(game_results,MATCH($A9*1000+COLUMN()-3,game_code,0),1))</f>
      </c>
      <c r="F9" s="36">
        <f>IF(ISERROR(MATCH($A9*1000+COLUMN()-3,game_code,0)),"",INDEX(game_results,MATCH($A9*1000+COLUMN()-3,game_code,0),1))</f>
      </c>
      <c r="G9" s="36">
        <f>IF(ISERROR(MATCH($A9*1000+COLUMN()-3,game_code,0)),"",INDEX(game_results,MATCH($A9*1000+COLUMN()-3,game_code,0),1))</f>
      </c>
      <c r="H9" s="75">
        <f>IF(ISERROR(MATCH($A9*1000+COLUMN()-3,game_code,0)),"",INDEX(game_results,MATCH($A9*1000+COLUMN()-3,game_code,0),1))</f>
      </c>
      <c r="I9" s="74">
        <f>IF(ISERROR(MATCH($A9*1000+COLUMN()-9,game_code,0)),"",IF(INDEX(game_results,MATCH($A9*1000+COLUMN()-9,game_code,0),2)=0,"",INDEX(game_results,MATCH($A9*1000+COLUMN()-9,game_code,0),2)))</f>
        <v>1</v>
      </c>
      <c r="J9" s="36">
        <f>IF(ISERROR(MATCH($A9*1000+COLUMN()-9,game_code,0)),"",IF(INDEX(game_results,MATCH($A9*1000+COLUMN()-9,game_code,0),2)=0,"",INDEX(game_results,MATCH($A9*1000+COLUMN()-9,game_code,0),2)))</f>
        <v>3</v>
      </c>
      <c r="K9" s="36">
        <f>IF(ISERROR(MATCH($A9*1000+COLUMN()-9,game_code,0)),"",IF(INDEX(game_results,MATCH($A9*1000+COLUMN()-9,game_code,0),2)=0,"",INDEX(game_results,MATCH($A9*1000+COLUMN()-9,game_code,0),2)))</f>
      </c>
      <c r="L9" s="36">
        <f>IF(ISERROR(MATCH($A9*1000+COLUMN()-9,game_code,0)),"",IF(INDEX(game_results,MATCH($A9*1000+COLUMN()-9,game_code,0),2)=0,"",INDEX(game_results,MATCH($A9*1000+COLUMN()-9,game_code,0),2)))</f>
      </c>
      <c r="M9" s="36">
        <f>IF(ISERROR(MATCH($A9*1000+COLUMN()-9,game_code,0)),"",IF(INDEX(game_results,MATCH($A9*1000+COLUMN()-9,game_code,0),2)=0,"",INDEX(game_results,MATCH($A9*1000+COLUMN()-9,game_code,0),2)))</f>
      </c>
      <c r="N9" s="75">
        <f>IF(ISERROR(MATCH($A9*1000+COLUMN()-9,game_code,0)),"",IF(INDEX(game_results,MATCH($A9*1000+COLUMN()-9,game_code,0),2)=0,"",INDEX(game_results,MATCH($A9*1000+COLUMN()-9,game_code,0),2)))</f>
      </c>
      <c r="O9" s="28">
        <f>IF(I9="","",4-I9)</f>
        <v>3</v>
      </c>
      <c r="P9" s="70">
        <f>IF(J9="","",4-J9)</f>
        <v>1</v>
      </c>
      <c r="Q9" s="70">
        <f>IF(K9="","",4-K9)</f>
      </c>
      <c r="R9" s="70">
        <f>IF(L9="","",4-L9)</f>
      </c>
      <c r="S9" s="70">
        <f>IF(M9="","",4-M9)</f>
      </c>
      <c r="T9" s="76">
        <f>IF(N9="","",4-N9)</f>
      </c>
      <c r="U9" s="28">
        <f>SUM(C9:H9)</f>
        <v>320</v>
      </c>
      <c r="V9" s="27">
        <f>SUM(O9:T9)</f>
        <v>4</v>
      </c>
      <c r="W9" s="36">
        <f>SUMIF(player_in_game,A9,opponents_sum)</f>
        <v>24</v>
      </c>
      <c r="X9" s="36">
        <f>SUMIF(player_in_game,A9,opponents_points_sum)</f>
        <v>1850</v>
      </c>
      <c r="Y9" s="41">
        <f>1000000000000*V9+100000000*W9+1000*U9+X9/10</f>
        <v>4002400320185</v>
      </c>
      <c r="Z9" s="65">
        <f>IF($B9="","",RANK($Y9,$Y$3:$Y$52))</f>
        <v>11</v>
      </c>
      <c r="AA9" s="28">
        <f>IF(B9="","",O9+P9)</f>
        <v>4</v>
      </c>
      <c r="AB9" s="70">
        <f>SUMIF(player_in_game,A9,opponents_sum_2)</f>
        <v>24</v>
      </c>
      <c r="AC9" s="70">
        <f>IF(B9="","",AA9*1000+AB9)</f>
        <v>4024</v>
      </c>
      <c r="AD9" s="70">
        <f>IF($B9="","",RANK($AC9,$AC$3:$AC$52))</f>
        <v>7</v>
      </c>
      <c r="AE9" s="94">
        <f>IF(B9="","",IF(COUNTIF($AA$3:$AA$52,"&gt;="&amp;$AA9)&lt;=24,2,IF(COUNTIF($AA$3:$AA$52,"&gt;"&amp;$AA9)&lt;24,1,0)))</f>
        <v>2</v>
      </c>
      <c r="AF9" s="94">
        <f>IF(B9="","",IF(AE9=0,AD9-COUNTIF($AE$3:$AE$52,"&gt;0"),0))</f>
        <v>0</v>
      </c>
      <c r="AG9" s="95">
        <f>IF(B9="","",IF(AE9=1,1,IF($AM$2&gt;5,IF(AF9=1,IF(AND(MOD($AM$2,3)&lt;&gt;0,MOD($AM$2,4)&lt;&gt;0),1,0),IF(AF9=2,IF(AND(MOD($AM$2,3)=1,MOD($AM$2,4)&gt;1),1,0),0)),0)))</f>
        <v>0</v>
      </c>
      <c r="AH9" s="65" t="str">
        <f>IF(B9="","",IF(AE9=2,"Прошел",IF(AG9=1,"Перестрелка","Не прошел")))</f>
        <v>Прошел</v>
      </c>
      <c r="AI9" s="97">
        <f>IF(OR(B9="",AG9&lt;&gt;1,E9=""),"",V9)</f>
      </c>
      <c r="AJ9" s="70">
        <f>IF(AI9="","",AI9*1000000+AB9*1000+U9)</f>
      </c>
      <c r="AK9" s="99">
        <f>IF(AI9="","",COUNTIF($AE$3:$AE$52,2)+RANK(AJ9,$AJ$3:$AJ$52))</f>
      </c>
      <c r="AL9" s="65" t="str">
        <f>IF(B9="","",IF(AE9=2,"Прошел",IF(AK9&lt;=24,"Прошел после перестрелки","Не прошел")))</f>
        <v>Прошел</v>
      </c>
    </row>
    <row r="10" spans="1:38" s="15" customFormat="1" ht="15" customHeight="1" thickBot="1" thickTop="1">
      <c r="A10" s="8">
        <v>24</v>
      </c>
      <c r="B10" s="35" t="str">
        <f>IF($A10&lt;=player_count,VLOOKUP($A10,list,2,0),"")</f>
        <v>Клейман Мики</v>
      </c>
      <c r="C10" s="74">
        <f>IF(ISERROR(MATCH($A10*1000+COLUMN()-3,game_code,0)),"",INDEX(game_results,MATCH($A10*1000+COLUMN()-3,game_code,0),1))</f>
        <v>140</v>
      </c>
      <c r="D10" s="36">
        <f>IF(ISERROR(MATCH($A10*1000+COLUMN()-3,game_code,0)),"",INDEX(game_results,MATCH($A10*1000+COLUMN()-3,game_code,0),1))</f>
        <v>220</v>
      </c>
      <c r="E10" s="36">
        <f>IF(ISERROR(MATCH($A10*1000+COLUMN()-3,game_code,0)),"",INDEX(game_results,MATCH($A10*1000+COLUMN()-3,game_code,0),1))</f>
      </c>
      <c r="F10" s="36">
        <f>IF(ISERROR(MATCH($A10*1000+COLUMN()-3,game_code,0)),"",INDEX(game_results,MATCH($A10*1000+COLUMN()-3,game_code,0),1))</f>
      </c>
      <c r="G10" s="36">
        <f>IF(ISERROR(MATCH($A10*1000+COLUMN()-3,game_code,0)),"",INDEX(game_results,MATCH($A10*1000+COLUMN()-3,game_code,0),1))</f>
      </c>
      <c r="H10" s="75">
        <f>IF(ISERROR(MATCH($A10*1000+COLUMN()-3,game_code,0)),"",INDEX(game_results,MATCH($A10*1000+COLUMN()-3,game_code,0),1))</f>
      </c>
      <c r="I10" s="74">
        <f>IF(ISERROR(MATCH($A10*1000+COLUMN()-9,game_code,0)),"",IF(INDEX(game_results,MATCH($A10*1000+COLUMN()-9,game_code,0),2)=0,"",INDEX(game_results,MATCH($A10*1000+COLUMN()-9,game_code,0),2)))</f>
        <v>2</v>
      </c>
      <c r="J10" s="36">
        <f>IF(ISERROR(MATCH($A10*1000+COLUMN()-9,game_code,0)),"",IF(INDEX(game_results,MATCH($A10*1000+COLUMN()-9,game_code,0),2)=0,"",INDEX(game_results,MATCH($A10*1000+COLUMN()-9,game_code,0),2)))</f>
        <v>2</v>
      </c>
      <c r="K10" s="36">
        <f>IF(ISERROR(MATCH($A10*1000+COLUMN()-9,game_code,0)),"",IF(INDEX(game_results,MATCH($A10*1000+COLUMN()-9,game_code,0),2)=0,"",INDEX(game_results,MATCH($A10*1000+COLUMN()-9,game_code,0),2)))</f>
      </c>
      <c r="L10" s="36">
        <f>IF(ISERROR(MATCH($A10*1000+COLUMN()-9,game_code,0)),"",IF(INDEX(game_results,MATCH($A10*1000+COLUMN()-9,game_code,0),2)=0,"",INDEX(game_results,MATCH($A10*1000+COLUMN()-9,game_code,0),2)))</f>
      </c>
      <c r="M10" s="36">
        <f>IF(ISERROR(MATCH($A10*1000+COLUMN()-9,game_code,0)),"",IF(INDEX(game_results,MATCH($A10*1000+COLUMN()-9,game_code,0),2)=0,"",INDEX(game_results,MATCH($A10*1000+COLUMN()-9,game_code,0),2)))</f>
      </c>
      <c r="N10" s="75">
        <f>IF(ISERROR(MATCH($A10*1000+COLUMN()-9,game_code,0)),"",IF(INDEX(game_results,MATCH($A10*1000+COLUMN()-9,game_code,0),2)=0,"",INDEX(game_results,MATCH($A10*1000+COLUMN()-9,game_code,0),2)))</f>
      </c>
      <c r="O10" s="28">
        <f>IF(I10="","",4-I10)</f>
        <v>2</v>
      </c>
      <c r="P10" s="70">
        <f>IF(J10="","",4-J10)</f>
        <v>2</v>
      </c>
      <c r="Q10" s="70">
        <f>IF(K10="","",4-K10)</f>
      </c>
      <c r="R10" s="70">
        <f>IF(L10="","",4-L10)</f>
      </c>
      <c r="S10" s="70">
        <f>IF(M10="","",4-M10)</f>
      </c>
      <c r="T10" s="76">
        <f>IF(N10="","",4-N10)</f>
      </c>
      <c r="U10" s="28">
        <f>SUM(C10:H10)</f>
        <v>360</v>
      </c>
      <c r="V10" s="27">
        <f>SUM(O10:T10)</f>
        <v>4</v>
      </c>
      <c r="W10" s="36">
        <f>SUMIF(player_in_game,A10,opponents_sum)</f>
        <v>25</v>
      </c>
      <c r="X10" s="36">
        <f>SUMIF(player_in_game,A10,opponents_points_sum)</f>
        <v>2000</v>
      </c>
      <c r="Y10" s="41">
        <f>1000000000000*V10+100000000*W10+1000*U10+X10/10</f>
        <v>4002500360200</v>
      </c>
      <c r="Z10" s="65">
        <f>IF($B10="","",RANK($Y10,$Y$3:$Y$52))</f>
        <v>10</v>
      </c>
      <c r="AA10" s="28">
        <f>IF(B10="","",O10+P10)</f>
        <v>4</v>
      </c>
      <c r="AB10" s="70">
        <f>SUMIF(player_in_game,A10,opponents_sum_2)</f>
        <v>21</v>
      </c>
      <c r="AC10" s="70">
        <f>IF(B10="","",AA10*1000+AB10)</f>
        <v>4021</v>
      </c>
      <c r="AD10" s="70">
        <f>IF($B10="","",RANK($AC10,$AC$3:$AC$52))</f>
        <v>8</v>
      </c>
      <c r="AE10" s="94">
        <f>IF(B10="","",IF(COUNTIF($AA$3:$AA$52,"&gt;="&amp;$AA10)&lt;=24,2,IF(COUNTIF($AA$3:$AA$52,"&gt;"&amp;$AA10)&lt;24,1,0)))</f>
        <v>2</v>
      </c>
      <c r="AF10" s="94">
        <f>IF(B10="","",IF(AE10=0,AD10-COUNTIF($AE$3:$AE$52,"&gt;0"),0))</f>
        <v>0</v>
      </c>
      <c r="AG10" s="95">
        <f>IF(B10="","",IF(AE10=1,1,IF($AM$2&gt;5,IF(AF10=1,IF(AND(MOD($AM$2,3)&lt;&gt;0,MOD($AM$2,4)&lt;&gt;0),1,0),IF(AF10=2,IF(AND(MOD($AM$2,3)=1,MOD($AM$2,4)&gt;1),1,0),0)),0)))</f>
        <v>0</v>
      </c>
      <c r="AH10" s="65" t="str">
        <f>IF(B10="","",IF(AE10=2,"Прошел",IF(AG10=1,"Перестрелка","Не прошел")))</f>
        <v>Прошел</v>
      </c>
      <c r="AI10" s="97">
        <f>IF(OR(B10="",AG10&lt;&gt;1,E10=""),"",V10)</f>
      </c>
      <c r="AJ10" s="70">
        <f>IF(AI10="","",AI10*1000000+AB10*1000+U10)</f>
      </c>
      <c r="AK10" s="99">
        <f>IF(AI10="","",COUNTIF($AE$3:$AE$52,2)+RANK(AJ10,$AJ$3:$AJ$52))</f>
      </c>
      <c r="AL10" s="65" t="str">
        <f>IF(B10="","",IF(AE10=2,"Прошел",IF(AK10&lt;=24,"Прошел после перестрелки","Не прошел")))</f>
        <v>Прошел</v>
      </c>
    </row>
    <row r="11" spans="1:38" s="15" customFormat="1" ht="15" customHeight="1" thickBot="1" thickTop="1">
      <c r="A11" s="8">
        <v>17</v>
      </c>
      <c r="B11" s="35" t="str">
        <f>IF($A11&lt;=player_count,VLOOKUP($A11,list,2,0),"")</f>
        <v>Нахшин Вольф</v>
      </c>
      <c r="C11" s="74">
        <f>IF(ISERROR(MATCH($A11*1000+COLUMN()-3,game_code,0)),"",INDEX(game_results,MATCH($A11*1000+COLUMN()-3,game_code,0),1))</f>
        <v>170</v>
      </c>
      <c r="D11" s="36">
        <f>IF(ISERROR(MATCH($A11*1000+COLUMN()-3,game_code,0)),"",INDEX(game_results,MATCH($A11*1000+COLUMN()-3,game_code,0),1))</f>
        <v>80</v>
      </c>
      <c r="E11" s="36">
        <f>IF(ISERROR(MATCH($A11*1000+COLUMN()-3,game_code,0)),"",INDEX(game_results,MATCH($A11*1000+COLUMN()-3,game_code,0),1))</f>
      </c>
      <c r="F11" s="36">
        <f>IF(ISERROR(MATCH($A11*1000+COLUMN()-3,game_code,0)),"",INDEX(game_results,MATCH($A11*1000+COLUMN()-3,game_code,0),1))</f>
      </c>
      <c r="G11" s="36">
        <f>IF(ISERROR(MATCH($A11*1000+COLUMN()-3,game_code,0)),"",INDEX(game_results,MATCH($A11*1000+COLUMN()-3,game_code,0),1))</f>
      </c>
      <c r="H11" s="75">
        <f>IF(ISERROR(MATCH($A11*1000+COLUMN()-3,game_code,0)),"",INDEX(game_results,MATCH($A11*1000+COLUMN()-3,game_code,0),1))</f>
      </c>
      <c r="I11" s="74">
        <f>IF(ISERROR(MATCH($A11*1000+COLUMN()-9,game_code,0)),"",IF(INDEX(game_results,MATCH($A11*1000+COLUMN()-9,game_code,0),2)=0,"",INDEX(game_results,MATCH($A11*1000+COLUMN()-9,game_code,0),2)))</f>
        <v>1</v>
      </c>
      <c r="J11" s="36">
        <f>IF(ISERROR(MATCH($A11*1000+COLUMN()-9,game_code,0)),"",IF(INDEX(game_results,MATCH($A11*1000+COLUMN()-9,game_code,0),2)=0,"",INDEX(game_results,MATCH($A11*1000+COLUMN()-9,game_code,0),2)))</f>
        <v>3</v>
      </c>
      <c r="K11" s="36">
        <f>IF(ISERROR(MATCH($A11*1000+COLUMN()-9,game_code,0)),"",IF(INDEX(game_results,MATCH($A11*1000+COLUMN()-9,game_code,0),2)=0,"",INDEX(game_results,MATCH($A11*1000+COLUMN()-9,game_code,0),2)))</f>
      </c>
      <c r="L11" s="36">
        <f>IF(ISERROR(MATCH($A11*1000+COLUMN()-9,game_code,0)),"",IF(INDEX(game_results,MATCH($A11*1000+COLUMN()-9,game_code,0),2)=0,"",INDEX(game_results,MATCH($A11*1000+COLUMN()-9,game_code,0),2)))</f>
      </c>
      <c r="M11" s="36">
        <f>IF(ISERROR(MATCH($A11*1000+COLUMN()-9,game_code,0)),"",IF(INDEX(game_results,MATCH($A11*1000+COLUMN()-9,game_code,0),2)=0,"",INDEX(game_results,MATCH($A11*1000+COLUMN()-9,game_code,0),2)))</f>
      </c>
      <c r="N11" s="75">
        <f>IF(ISERROR(MATCH($A11*1000+COLUMN()-9,game_code,0)),"",IF(INDEX(game_results,MATCH($A11*1000+COLUMN()-9,game_code,0),2)=0,"",INDEX(game_results,MATCH($A11*1000+COLUMN()-9,game_code,0),2)))</f>
      </c>
      <c r="O11" s="28">
        <f>IF(I11="","",4-I11)</f>
        <v>3</v>
      </c>
      <c r="P11" s="70">
        <f>IF(J11="","",4-J11)</f>
        <v>1</v>
      </c>
      <c r="Q11" s="70">
        <f>IF(K11="","",4-K11)</f>
      </c>
      <c r="R11" s="70">
        <f>IF(L11="","",4-L11)</f>
      </c>
      <c r="S11" s="70">
        <f>IF(M11="","",4-M11)</f>
      </c>
      <c r="T11" s="76">
        <f>IF(N11="","",4-N11)</f>
      </c>
      <c r="U11" s="28">
        <f>SUM(C11:H11)</f>
        <v>250</v>
      </c>
      <c r="V11" s="27">
        <f>SUM(O11:T11)</f>
        <v>4</v>
      </c>
      <c r="W11" s="36">
        <f>SUMIF(player_in_game,A11,opponents_sum)</f>
        <v>23</v>
      </c>
      <c r="X11" s="36">
        <f>SUMIF(player_in_game,A11,opponents_points_sum)</f>
        <v>1770</v>
      </c>
      <c r="Y11" s="41">
        <f>1000000000000*V11+100000000*W11+1000*U11+X11/10</f>
        <v>4002300250177</v>
      </c>
      <c r="Z11" s="65">
        <f>IF($B11="","",RANK($Y11,$Y$3:$Y$52))</f>
        <v>13</v>
      </c>
      <c r="AA11" s="28">
        <f>IF(B11="","",O11+P11)</f>
        <v>4</v>
      </c>
      <c r="AB11" s="70">
        <f>SUMIF(player_in_game,A11,opponents_sum_2)</f>
        <v>20</v>
      </c>
      <c r="AC11" s="70">
        <f>IF(B11="","",AA11*1000+AB11)</f>
        <v>4020</v>
      </c>
      <c r="AD11" s="70">
        <f>IF($B11="","",RANK($AC11,$AC$3:$AC$52))</f>
        <v>9</v>
      </c>
      <c r="AE11" s="94">
        <f>IF(B11="","",IF(COUNTIF($AA$3:$AA$52,"&gt;="&amp;$AA11)&lt;=24,2,IF(COUNTIF($AA$3:$AA$52,"&gt;"&amp;$AA11)&lt;24,1,0)))</f>
        <v>2</v>
      </c>
      <c r="AF11" s="94">
        <f>IF(B11="","",IF(AE11=0,AD11-COUNTIF($AE$3:$AE$52,"&gt;0"),0))</f>
        <v>0</v>
      </c>
      <c r="AG11" s="95">
        <f>IF(B11="","",IF(AE11=1,1,IF($AM$2&gt;5,IF(AF11=1,IF(AND(MOD($AM$2,3)&lt;&gt;0,MOD($AM$2,4)&lt;&gt;0),1,0),IF(AF11=2,IF(AND(MOD($AM$2,3)=1,MOD($AM$2,4)&gt;1),1,0),0)),0)))</f>
        <v>0</v>
      </c>
      <c r="AH11" s="65" t="str">
        <f>IF(B11="","",IF(AE11=2,"Прошел",IF(AG11=1,"Перестрелка","Не прошел")))</f>
        <v>Прошел</v>
      </c>
      <c r="AI11" s="97">
        <f>IF(OR(B11="",AG11&lt;&gt;1,E11=""),"",V11)</f>
      </c>
      <c r="AJ11" s="70">
        <f>IF(AI11="","",AI11*1000000+AB11*1000+U11)</f>
      </c>
      <c r="AK11" s="99">
        <f>IF(AI11="","",COUNTIF($AE$3:$AE$52,2)+RANK(AJ11,$AJ$3:$AJ$52))</f>
      </c>
      <c r="AL11" s="65" t="str">
        <f>IF(B11="","",IF(AE11=2,"Прошел",IF(AK11&lt;=24,"Прошел после перестрелки","Не прошел")))</f>
        <v>Прошел</v>
      </c>
    </row>
    <row r="12" spans="1:38" s="15" customFormat="1" ht="15" customHeight="1" thickBot="1" thickTop="1">
      <c r="A12" s="8">
        <v>4</v>
      </c>
      <c r="B12" s="35" t="str">
        <f>IF($A12&lt;=player_count,VLOOKUP($A12,list,2,0),"")</f>
        <v>Козьмин Юрий</v>
      </c>
      <c r="C12" s="74">
        <f>IF(ISERROR(MATCH($A12*1000+COLUMN()-3,game_code,0)),"",INDEX(game_results,MATCH($A12*1000+COLUMN()-3,game_code,0),1))</f>
        <v>160</v>
      </c>
      <c r="D12" s="36">
        <f>IF(ISERROR(MATCH($A12*1000+COLUMN()-3,game_code,0)),"",INDEX(game_results,MATCH($A12*1000+COLUMN()-3,game_code,0),1))</f>
        <v>190</v>
      </c>
      <c r="E12" s="36">
        <f>IF(ISERROR(MATCH($A12*1000+COLUMN()-3,game_code,0)),"",INDEX(game_results,MATCH($A12*1000+COLUMN()-3,game_code,0),1))</f>
      </c>
      <c r="F12" s="36">
        <f>IF(ISERROR(MATCH($A12*1000+COLUMN()-3,game_code,0)),"",INDEX(game_results,MATCH($A12*1000+COLUMN()-3,game_code,0),1))</f>
      </c>
      <c r="G12" s="36">
        <f>IF(ISERROR(MATCH($A12*1000+COLUMN()-3,game_code,0)),"",INDEX(game_results,MATCH($A12*1000+COLUMN()-3,game_code,0),1))</f>
      </c>
      <c r="H12" s="75">
        <f>IF(ISERROR(MATCH($A12*1000+COLUMN()-3,game_code,0)),"",INDEX(game_results,MATCH($A12*1000+COLUMN()-3,game_code,0),1))</f>
      </c>
      <c r="I12" s="74">
        <f>IF(ISERROR(MATCH($A12*1000+COLUMN()-9,game_code,0)),"",IF(INDEX(game_results,MATCH($A12*1000+COLUMN()-9,game_code,0),2)=0,"",INDEX(game_results,MATCH($A12*1000+COLUMN()-9,game_code,0),2)))</f>
        <v>2</v>
      </c>
      <c r="J12" s="36">
        <f>IF(ISERROR(MATCH($A12*1000+COLUMN()-9,game_code,0)),"",IF(INDEX(game_results,MATCH($A12*1000+COLUMN()-9,game_code,0),2)=0,"",INDEX(game_results,MATCH($A12*1000+COLUMN()-9,game_code,0),2)))</f>
        <v>2</v>
      </c>
      <c r="K12" s="36">
        <f>IF(ISERROR(MATCH($A12*1000+COLUMN()-9,game_code,0)),"",IF(INDEX(game_results,MATCH($A12*1000+COLUMN()-9,game_code,0),2)=0,"",INDEX(game_results,MATCH($A12*1000+COLUMN()-9,game_code,0),2)))</f>
      </c>
      <c r="L12" s="36">
        <f>IF(ISERROR(MATCH($A12*1000+COLUMN()-9,game_code,0)),"",IF(INDEX(game_results,MATCH($A12*1000+COLUMN()-9,game_code,0),2)=0,"",INDEX(game_results,MATCH($A12*1000+COLUMN()-9,game_code,0),2)))</f>
      </c>
      <c r="M12" s="36">
        <f>IF(ISERROR(MATCH($A12*1000+COLUMN()-9,game_code,0)),"",IF(INDEX(game_results,MATCH($A12*1000+COLUMN()-9,game_code,0),2)=0,"",INDEX(game_results,MATCH($A12*1000+COLUMN()-9,game_code,0),2)))</f>
      </c>
      <c r="N12" s="75">
        <f>IF(ISERROR(MATCH($A12*1000+COLUMN()-9,game_code,0)),"",IF(INDEX(game_results,MATCH($A12*1000+COLUMN()-9,game_code,0),2)=0,"",INDEX(game_results,MATCH($A12*1000+COLUMN()-9,game_code,0),2)))</f>
      </c>
      <c r="O12" s="28">
        <f>IF(I12="","",4-I12)</f>
        <v>2</v>
      </c>
      <c r="P12" s="70">
        <f>IF(J12="","",4-J12)</f>
        <v>2</v>
      </c>
      <c r="Q12" s="70">
        <f>IF(K12="","",4-K12)</f>
      </c>
      <c r="R12" s="70">
        <f>IF(L12="","",4-L12)</f>
      </c>
      <c r="S12" s="70">
        <f>IF(M12="","",4-M12)</f>
      </c>
      <c r="T12" s="76">
        <f>IF(N12="","",4-N12)</f>
      </c>
      <c r="U12" s="28">
        <f>SUM(C12:H12)</f>
        <v>350</v>
      </c>
      <c r="V12" s="27">
        <f>SUM(O12:T12)</f>
        <v>4</v>
      </c>
      <c r="W12" s="36">
        <f>SUMIF(player_in_game,A12,opponents_sum)</f>
        <v>19</v>
      </c>
      <c r="X12" s="36">
        <f>SUMIF(player_in_game,A12,opponents_points_sum)</f>
        <v>1470</v>
      </c>
      <c r="Y12" s="41">
        <f>1000000000000*V12+100000000*W12+1000*U12+X12/10</f>
        <v>4001900350147</v>
      </c>
      <c r="Z12" s="65">
        <f>IF($B12="","",RANK($Y12,$Y$3:$Y$52))</f>
        <v>16</v>
      </c>
      <c r="AA12" s="28">
        <f>IF(B12="","",O12+P12)</f>
        <v>4</v>
      </c>
      <c r="AB12" s="70">
        <f>SUMIF(player_in_game,A12,opponents_sum_2)</f>
        <v>19</v>
      </c>
      <c r="AC12" s="70">
        <f>IF(B12="","",AA12*1000+AB12)</f>
        <v>4019</v>
      </c>
      <c r="AD12" s="70">
        <f>IF($B12="","",RANK($AC12,$AC$3:$AC$52))</f>
        <v>10</v>
      </c>
      <c r="AE12" s="94">
        <f>IF(B12="","",IF(COUNTIF($AA$3:$AA$52,"&gt;="&amp;$AA12)&lt;=24,2,IF(COUNTIF($AA$3:$AA$52,"&gt;"&amp;$AA12)&lt;24,1,0)))</f>
        <v>2</v>
      </c>
      <c r="AF12" s="94">
        <f>IF(B12="","",IF(AE12=0,AD12-COUNTIF($AE$3:$AE$52,"&gt;0"),0))</f>
        <v>0</v>
      </c>
      <c r="AG12" s="95">
        <f>IF(B12="","",IF(AE12=1,1,IF($AM$2&gt;5,IF(AF12=1,IF(AND(MOD($AM$2,3)&lt;&gt;0,MOD($AM$2,4)&lt;&gt;0),1,0),IF(AF12=2,IF(AND(MOD($AM$2,3)=1,MOD($AM$2,4)&gt;1),1,0),0)),0)))</f>
        <v>0</v>
      </c>
      <c r="AH12" s="65" t="str">
        <f>IF(B12="","",IF(AE12=2,"Прошел",IF(AG12=1,"Перестрелка","Не прошел")))</f>
        <v>Прошел</v>
      </c>
      <c r="AI12" s="97">
        <f>IF(OR(B12="",AG12&lt;&gt;1,E12=""),"",V12)</f>
      </c>
      <c r="AJ12" s="70">
        <f>IF(AI12="","",AI12*1000000+AB12*1000+U12)</f>
      </c>
      <c r="AK12" s="99">
        <f>IF(AI12="","",COUNTIF($AE$3:$AE$52,2)+RANK(AJ12,$AJ$3:$AJ$52))</f>
      </c>
      <c r="AL12" s="65" t="str">
        <f>IF(B12="","",IF(AE12=2,"Прошел",IF(AK12&lt;=24,"Прошел после перестрелки","Не прошел")))</f>
        <v>Прошел</v>
      </c>
    </row>
    <row r="13" spans="1:38" s="15" customFormat="1" ht="15" customHeight="1" thickBot="1" thickTop="1">
      <c r="A13" s="8">
        <v>2</v>
      </c>
      <c r="B13" s="35" t="str">
        <f>IF($A13&lt;=player_count,VLOOKUP($A13,list,2,0),"")</f>
        <v>Кижло Ольга</v>
      </c>
      <c r="C13" s="74">
        <f>IF(ISERROR(MATCH($A13*1000+COLUMN()-3,game_code,0)),"",INDEX(game_results,MATCH($A13*1000+COLUMN()-3,game_code,0),1))</f>
        <v>120</v>
      </c>
      <c r="D13" s="36">
        <f>IF(ISERROR(MATCH($A13*1000+COLUMN()-3,game_code,0)),"",INDEX(game_results,MATCH($A13*1000+COLUMN()-3,game_code,0),1))</f>
        <v>120</v>
      </c>
      <c r="E13" s="36">
        <f>IF(ISERROR(MATCH($A13*1000+COLUMN()-3,game_code,0)),"",INDEX(game_results,MATCH($A13*1000+COLUMN()-3,game_code,0),1))</f>
      </c>
      <c r="F13" s="36">
        <f>IF(ISERROR(MATCH($A13*1000+COLUMN()-3,game_code,0)),"",INDEX(game_results,MATCH($A13*1000+COLUMN()-3,game_code,0),1))</f>
      </c>
      <c r="G13" s="36">
        <f>IF(ISERROR(MATCH($A13*1000+COLUMN()-3,game_code,0)),"",INDEX(game_results,MATCH($A13*1000+COLUMN()-3,game_code,0),1))</f>
      </c>
      <c r="H13" s="75">
        <f>IF(ISERROR(MATCH($A13*1000+COLUMN()-3,game_code,0)),"",INDEX(game_results,MATCH($A13*1000+COLUMN()-3,game_code,0),1))</f>
      </c>
      <c r="I13" s="74">
        <f>IF(ISERROR(MATCH($A13*1000+COLUMN()-9,game_code,0)),"",IF(INDEX(game_results,MATCH($A13*1000+COLUMN()-9,game_code,0),2)=0,"",INDEX(game_results,MATCH($A13*1000+COLUMN()-9,game_code,0),2)))</f>
        <v>3</v>
      </c>
      <c r="J13" s="36">
        <f>IF(ISERROR(MATCH($A13*1000+COLUMN()-9,game_code,0)),"",IF(INDEX(game_results,MATCH($A13*1000+COLUMN()-9,game_code,0),2)=0,"",INDEX(game_results,MATCH($A13*1000+COLUMN()-9,game_code,0),2)))</f>
        <v>1</v>
      </c>
      <c r="K13" s="36">
        <f>IF(ISERROR(MATCH($A13*1000+COLUMN()-9,game_code,0)),"",IF(INDEX(game_results,MATCH($A13*1000+COLUMN()-9,game_code,0),2)=0,"",INDEX(game_results,MATCH($A13*1000+COLUMN()-9,game_code,0),2)))</f>
      </c>
      <c r="L13" s="36">
        <f>IF(ISERROR(MATCH($A13*1000+COLUMN()-9,game_code,0)),"",IF(INDEX(game_results,MATCH($A13*1000+COLUMN()-9,game_code,0),2)=0,"",INDEX(game_results,MATCH($A13*1000+COLUMN()-9,game_code,0),2)))</f>
      </c>
      <c r="M13" s="36">
        <f>IF(ISERROR(MATCH($A13*1000+COLUMN()-9,game_code,0)),"",IF(INDEX(game_results,MATCH($A13*1000+COLUMN()-9,game_code,0),2)=0,"",INDEX(game_results,MATCH($A13*1000+COLUMN()-9,game_code,0),2)))</f>
      </c>
      <c r="N13" s="75">
        <f>IF(ISERROR(MATCH($A13*1000+COLUMN()-9,game_code,0)),"",IF(INDEX(game_results,MATCH($A13*1000+COLUMN()-9,game_code,0),2)=0,"",INDEX(game_results,MATCH($A13*1000+COLUMN()-9,game_code,0),2)))</f>
      </c>
      <c r="O13" s="28">
        <f>IF(I13="","",4-I13)</f>
        <v>1</v>
      </c>
      <c r="P13" s="70">
        <f>IF(J13="","",4-J13)</f>
        <v>3</v>
      </c>
      <c r="Q13" s="70">
        <f>IF(K13="","",4-K13)</f>
      </c>
      <c r="R13" s="70">
        <f>IF(L13="","",4-L13)</f>
      </c>
      <c r="S13" s="70">
        <f>IF(M13="","",4-M13)</f>
      </c>
      <c r="T13" s="76">
        <f>IF(N13="","",4-N13)</f>
      </c>
      <c r="U13" s="28">
        <f>SUM(C13:H13)</f>
        <v>240</v>
      </c>
      <c r="V13" s="27">
        <f>SUM(O13:T13)</f>
        <v>4</v>
      </c>
      <c r="W13" s="36">
        <f>SUMIF(player_in_game,A13,opponents_sum)</f>
        <v>21</v>
      </c>
      <c r="X13" s="36">
        <f>SUMIF(player_in_game,A13,opponents_points_sum)</f>
        <v>1350</v>
      </c>
      <c r="Y13" s="41">
        <f>1000000000000*V13+100000000*W13+1000*U13+X13/10</f>
        <v>4002100240135</v>
      </c>
      <c r="Z13" s="65">
        <f>IF($B13="","",RANK($Y13,$Y$3:$Y$52))</f>
        <v>15</v>
      </c>
      <c r="AA13" s="28">
        <f>IF(B13="","",O13+P13)</f>
        <v>4</v>
      </c>
      <c r="AB13" s="70">
        <f>SUMIF(player_in_game,A13,opponents_sum_2)</f>
        <v>16</v>
      </c>
      <c r="AC13" s="70">
        <f>IF(B13="","",AA13*1000+AB13)</f>
        <v>4016</v>
      </c>
      <c r="AD13" s="70">
        <f>IF($B13="","",RANK($AC13,$AC$3:$AC$52))</f>
        <v>11</v>
      </c>
      <c r="AE13" s="94">
        <f>IF(B13="","",IF(COUNTIF($AA$3:$AA$52,"&gt;="&amp;$AA13)&lt;=24,2,IF(COUNTIF($AA$3:$AA$52,"&gt;"&amp;$AA13)&lt;24,1,0)))</f>
        <v>2</v>
      </c>
      <c r="AF13" s="94">
        <f>IF(B13="","",IF(AE13=0,AD13-COUNTIF($AE$3:$AE$52,"&gt;0"),0))</f>
        <v>0</v>
      </c>
      <c r="AG13" s="95">
        <f>IF(B13="","",IF(AE13=1,1,IF($AM$2&gt;5,IF(AF13=1,IF(AND(MOD($AM$2,3)&lt;&gt;0,MOD($AM$2,4)&lt;&gt;0),1,0),IF(AF13=2,IF(AND(MOD($AM$2,3)=1,MOD($AM$2,4)&gt;1),1,0),0)),0)))</f>
        <v>0</v>
      </c>
      <c r="AH13" s="65" t="str">
        <f>IF(B13="","",IF(AE13=2,"Прошел",IF(AG13=1,"Перестрелка","Не прошел")))</f>
        <v>Прошел</v>
      </c>
      <c r="AI13" s="97">
        <f>IF(OR(B13="",AG13&lt;&gt;1,E13=""),"",V13)</f>
      </c>
      <c r="AJ13" s="70">
        <f>IF(AI13="","",AI13*1000000+AB13*1000+U13)</f>
      </c>
      <c r="AK13" s="99">
        <f>IF(AI13="","",COUNTIF($AE$3:$AE$52,2)+RANK(AJ13,$AJ$3:$AJ$52))</f>
      </c>
      <c r="AL13" s="65" t="str">
        <f>IF(B13="","",IF(AE13=2,"Прошел",IF(AK13&lt;=24,"Прошел после перестрелки","Не прошел")))</f>
        <v>Прошел</v>
      </c>
    </row>
    <row r="14" spans="1:38" s="15" customFormat="1" ht="15" customHeight="1" thickBot="1" thickTop="1">
      <c r="A14" s="8">
        <v>16</v>
      </c>
      <c r="B14" s="35" t="str">
        <f>IF($A14&lt;=player_count,VLOOKUP($A14,list,2,0),"")</f>
        <v>Шмулевич Лев</v>
      </c>
      <c r="C14" s="74">
        <f>IF(ISERROR(MATCH($A14*1000+COLUMN()-3,game_code,0)),"",INDEX(game_results,MATCH($A14*1000+COLUMN()-3,game_code,0),1))</f>
        <v>180</v>
      </c>
      <c r="D14" s="36">
        <f>IF(ISERROR(MATCH($A14*1000+COLUMN()-3,game_code,0)),"",INDEX(game_results,MATCH($A14*1000+COLUMN()-3,game_code,0),1))</f>
        <v>210</v>
      </c>
      <c r="E14" s="36">
        <f>IF(ISERROR(MATCH($A14*1000+COLUMN()-3,game_code,0)),"",INDEX(game_results,MATCH($A14*1000+COLUMN()-3,game_code,0),1))</f>
      </c>
      <c r="F14" s="36">
        <f>IF(ISERROR(MATCH($A14*1000+COLUMN()-3,game_code,0)),"",INDEX(game_results,MATCH($A14*1000+COLUMN()-3,game_code,0),1))</f>
      </c>
      <c r="G14" s="36">
        <f>IF(ISERROR(MATCH($A14*1000+COLUMN()-3,game_code,0)),"",INDEX(game_results,MATCH($A14*1000+COLUMN()-3,game_code,0),1))</f>
      </c>
      <c r="H14" s="75">
        <f>IF(ISERROR(MATCH($A14*1000+COLUMN()-3,game_code,0)),"",INDEX(game_results,MATCH($A14*1000+COLUMN()-3,game_code,0),1))</f>
      </c>
      <c r="I14" s="74">
        <f>IF(ISERROR(MATCH($A14*1000+COLUMN()-9,game_code,0)),"",IF(INDEX(game_results,MATCH($A14*1000+COLUMN()-9,game_code,0),2)=0,"",INDEX(game_results,MATCH($A14*1000+COLUMN()-9,game_code,0),2)))</f>
        <v>3</v>
      </c>
      <c r="J14" s="36">
        <f>IF(ISERROR(MATCH($A14*1000+COLUMN()-9,game_code,0)),"",IF(INDEX(game_results,MATCH($A14*1000+COLUMN()-9,game_code,0),2)=0,"",INDEX(game_results,MATCH($A14*1000+COLUMN()-9,game_code,0),2)))</f>
        <v>1</v>
      </c>
      <c r="K14" s="36">
        <f>IF(ISERROR(MATCH($A14*1000+COLUMN()-9,game_code,0)),"",IF(INDEX(game_results,MATCH($A14*1000+COLUMN()-9,game_code,0),2)=0,"",INDEX(game_results,MATCH($A14*1000+COLUMN()-9,game_code,0),2)))</f>
      </c>
      <c r="L14" s="36">
        <f>IF(ISERROR(MATCH($A14*1000+COLUMN()-9,game_code,0)),"",IF(INDEX(game_results,MATCH($A14*1000+COLUMN()-9,game_code,0),2)=0,"",INDEX(game_results,MATCH($A14*1000+COLUMN()-9,game_code,0),2)))</f>
      </c>
      <c r="M14" s="36">
        <f>IF(ISERROR(MATCH($A14*1000+COLUMN()-9,game_code,0)),"",IF(INDEX(game_results,MATCH($A14*1000+COLUMN()-9,game_code,0),2)=0,"",INDEX(game_results,MATCH($A14*1000+COLUMN()-9,game_code,0),2)))</f>
      </c>
      <c r="N14" s="75">
        <f>IF(ISERROR(MATCH($A14*1000+COLUMN()-9,game_code,0)),"",IF(INDEX(game_results,MATCH($A14*1000+COLUMN()-9,game_code,0),2)=0,"",INDEX(game_results,MATCH($A14*1000+COLUMN()-9,game_code,0),2)))</f>
      </c>
      <c r="O14" s="28">
        <f>IF(I14="","",4-I14)</f>
        <v>1</v>
      </c>
      <c r="P14" s="70">
        <f>IF(J14="","",4-J14)</f>
        <v>3</v>
      </c>
      <c r="Q14" s="70">
        <f>IF(K14="","",4-K14)</f>
      </c>
      <c r="R14" s="70">
        <f>IF(L14="","",4-L14)</f>
      </c>
      <c r="S14" s="70">
        <f>IF(M14="","",4-M14)</f>
      </c>
      <c r="T14" s="76">
        <f>IF(N14="","",4-N14)</f>
      </c>
      <c r="U14" s="28">
        <f>SUM(C14:H14)</f>
        <v>390</v>
      </c>
      <c r="V14" s="27">
        <f>SUM(O14:T14)</f>
        <v>4</v>
      </c>
      <c r="W14" s="36">
        <f>SUMIF(player_in_game,A14,opponents_sum)</f>
        <v>17</v>
      </c>
      <c r="X14" s="36">
        <f>SUMIF(player_in_game,A14,opponents_points_sum)</f>
        <v>1420</v>
      </c>
      <c r="Y14" s="41">
        <f>1000000000000*V14+100000000*W14+1000*U14+X14/10</f>
        <v>4001700390142</v>
      </c>
      <c r="Z14" s="65">
        <f>IF($B14="","",RANK($Y14,$Y$3:$Y$52))</f>
        <v>17</v>
      </c>
      <c r="AA14" s="28">
        <f>IF(B14="","",O14+P14)</f>
        <v>4</v>
      </c>
      <c r="AB14" s="70">
        <f>SUMIF(player_in_game,A14,opponents_sum_2)</f>
        <v>16</v>
      </c>
      <c r="AC14" s="70">
        <f>IF(B14="","",AA14*1000+AB14)</f>
        <v>4016</v>
      </c>
      <c r="AD14" s="70">
        <f>IF($B14="","",RANK($AC14,$AC$3:$AC$52))</f>
        <v>11</v>
      </c>
      <c r="AE14" s="94">
        <f>IF(B14="","",IF(COUNTIF($AA$3:$AA$52,"&gt;="&amp;$AA14)&lt;=24,2,IF(COUNTIF($AA$3:$AA$52,"&gt;"&amp;$AA14)&lt;24,1,0)))</f>
        <v>2</v>
      </c>
      <c r="AF14" s="94">
        <f>IF(B14="","",IF(AE14=0,AD14-COUNTIF($AE$3:$AE$52,"&gt;0"),0))</f>
        <v>0</v>
      </c>
      <c r="AG14" s="95">
        <f>IF(B14="","",IF(AE14=1,1,IF($AM$2&gt;5,IF(AF14=1,IF(AND(MOD($AM$2,3)&lt;&gt;0,MOD($AM$2,4)&lt;&gt;0),1,0),IF(AF14=2,IF(AND(MOD($AM$2,3)=1,MOD($AM$2,4)&gt;1),1,0),0)),0)))</f>
        <v>0</v>
      </c>
      <c r="AH14" s="65" t="str">
        <f>IF(B14="","",IF(AE14=2,"Прошел",IF(AG14=1,"Перестрелка","Не прошел")))</f>
        <v>Прошел</v>
      </c>
      <c r="AI14" s="97">
        <f>IF(OR(B14="",AG14&lt;&gt;1,E14=""),"",V14)</f>
      </c>
      <c r="AJ14" s="70">
        <f>IF(AI14="","",AI14*1000000+AB14*1000+U14)</f>
      </c>
      <c r="AK14" s="99">
        <f>IF(AI14="","",COUNTIF($AE$3:$AE$52,2)+RANK(AJ14,$AJ$3:$AJ$52))</f>
      </c>
      <c r="AL14" s="65" t="str">
        <f>IF(B14="","",IF(AE14=2,"Прошел",IF(AK14&lt;=24,"Прошел после перестрелки","Не прошел")))</f>
        <v>Прошел</v>
      </c>
    </row>
    <row r="15" spans="1:38" s="15" customFormat="1" ht="15" customHeight="1" thickBot="1" thickTop="1">
      <c r="A15" s="8">
        <v>35</v>
      </c>
      <c r="B15" s="35" t="str">
        <f>IF($A15&lt;=player_count,VLOOKUP($A15,list,2,0),"")</f>
        <v>Толесников Александр</v>
      </c>
      <c r="C15" s="74">
        <f>IF(ISERROR(MATCH($A15*1000+COLUMN()-3,game_code,0)),"",INDEX(game_results,MATCH($A15*1000+COLUMN()-3,game_code,0),1))</f>
        <v>180</v>
      </c>
      <c r="D15" s="36">
        <f>IF(ISERROR(MATCH($A15*1000+COLUMN()-3,game_code,0)),"",INDEX(game_results,MATCH($A15*1000+COLUMN()-3,game_code,0),1))</f>
        <v>110</v>
      </c>
      <c r="E15" s="36">
        <f>IF(ISERROR(MATCH($A15*1000+COLUMN()-3,game_code,0)),"",INDEX(game_results,MATCH($A15*1000+COLUMN()-3,game_code,0),1))</f>
      </c>
      <c r="F15" s="36">
        <f>IF(ISERROR(MATCH($A15*1000+COLUMN()-3,game_code,0)),"",INDEX(game_results,MATCH($A15*1000+COLUMN()-3,game_code,0),1))</f>
      </c>
      <c r="G15" s="36">
        <f>IF(ISERROR(MATCH($A15*1000+COLUMN()-3,game_code,0)),"",INDEX(game_results,MATCH($A15*1000+COLUMN()-3,game_code,0),1))</f>
      </c>
      <c r="H15" s="75">
        <f>IF(ISERROR(MATCH($A15*1000+COLUMN()-3,game_code,0)),"",INDEX(game_results,MATCH($A15*1000+COLUMN()-3,game_code,0),1))</f>
      </c>
      <c r="I15" s="74">
        <f>IF(ISERROR(MATCH($A15*1000+COLUMN()-9,game_code,0)),"",IF(INDEX(game_results,MATCH($A15*1000+COLUMN()-9,game_code,0),2)=0,"",INDEX(game_results,MATCH($A15*1000+COLUMN()-9,game_code,0),2)))</f>
        <v>2</v>
      </c>
      <c r="J15" s="36">
        <f>IF(ISERROR(MATCH($A15*1000+COLUMN()-9,game_code,0)),"",IF(INDEX(game_results,MATCH($A15*1000+COLUMN()-9,game_code,0),2)=0,"",INDEX(game_results,MATCH($A15*1000+COLUMN()-9,game_code,0),2)))</f>
        <v>2</v>
      </c>
      <c r="K15" s="36">
        <f>IF(ISERROR(MATCH($A15*1000+COLUMN()-9,game_code,0)),"",IF(INDEX(game_results,MATCH($A15*1000+COLUMN()-9,game_code,0),2)=0,"",INDEX(game_results,MATCH($A15*1000+COLUMN()-9,game_code,0),2)))</f>
      </c>
      <c r="L15" s="36">
        <f>IF(ISERROR(MATCH($A15*1000+COLUMN()-9,game_code,0)),"",IF(INDEX(game_results,MATCH($A15*1000+COLUMN()-9,game_code,0),2)=0,"",INDEX(game_results,MATCH($A15*1000+COLUMN()-9,game_code,0),2)))</f>
      </c>
      <c r="M15" s="36">
        <f>IF(ISERROR(MATCH($A15*1000+COLUMN()-9,game_code,0)),"",IF(INDEX(game_results,MATCH($A15*1000+COLUMN()-9,game_code,0),2)=0,"",INDEX(game_results,MATCH($A15*1000+COLUMN()-9,game_code,0),2)))</f>
      </c>
      <c r="N15" s="75">
        <f>IF(ISERROR(MATCH($A15*1000+COLUMN()-9,game_code,0)),"",IF(INDEX(game_results,MATCH($A15*1000+COLUMN()-9,game_code,0),2)=0,"",INDEX(game_results,MATCH($A15*1000+COLUMN()-9,game_code,0),2)))</f>
      </c>
      <c r="O15" s="28">
        <f>IF(I15="","",4-I15)</f>
        <v>2</v>
      </c>
      <c r="P15" s="70">
        <f>IF(J15="","",4-J15)</f>
        <v>2</v>
      </c>
      <c r="Q15" s="70">
        <f>IF(K15="","",4-K15)</f>
      </c>
      <c r="R15" s="70">
        <f>IF(L15="","",4-L15)</f>
      </c>
      <c r="S15" s="70">
        <f>IF(M15="","",4-M15)</f>
      </c>
      <c r="T15" s="76">
        <f>IF(N15="","",4-N15)</f>
      </c>
      <c r="U15" s="28">
        <f>SUM(C15:H15)</f>
        <v>290</v>
      </c>
      <c r="V15" s="27">
        <f>SUM(O15:T15)</f>
        <v>4</v>
      </c>
      <c r="W15" s="36">
        <f>SUMIF(player_in_game,A15,opponents_sum)</f>
        <v>21</v>
      </c>
      <c r="X15" s="36">
        <f>SUMIF(player_in_game,A15,opponents_points_sum)</f>
        <v>1370</v>
      </c>
      <c r="Y15" s="41">
        <f>1000000000000*V15+100000000*W15+1000*U15+X15/10</f>
        <v>4002100290137</v>
      </c>
      <c r="Z15" s="65">
        <f>IF($B15="","",RANK($Y15,$Y$3:$Y$52))</f>
        <v>14</v>
      </c>
      <c r="AA15" s="28">
        <f>IF(B15="","",O15+P15)</f>
        <v>4</v>
      </c>
      <c r="AB15" s="70">
        <f>SUMIF(player_in_game,A15,opponents_sum_2)</f>
        <v>16</v>
      </c>
      <c r="AC15" s="70">
        <f>IF(B15="","",AA15*1000+AB15)</f>
        <v>4016</v>
      </c>
      <c r="AD15" s="70">
        <f>IF($B15="","",RANK($AC15,$AC$3:$AC$52))</f>
        <v>11</v>
      </c>
      <c r="AE15" s="94">
        <f>IF(B15="","",IF(COUNTIF($AA$3:$AA$52,"&gt;="&amp;$AA15)&lt;=24,2,IF(COUNTIF($AA$3:$AA$52,"&gt;"&amp;$AA15)&lt;24,1,0)))</f>
        <v>2</v>
      </c>
      <c r="AF15" s="94">
        <f>IF(B15="","",IF(AE15=0,AD15-COUNTIF($AE$3:$AE$52,"&gt;0"),0))</f>
        <v>0</v>
      </c>
      <c r="AG15" s="95">
        <f>IF(B15="","",IF(AE15=1,1,IF($AM$2&gt;5,IF(AF15=1,IF(AND(MOD($AM$2,3)&lt;&gt;0,MOD($AM$2,4)&lt;&gt;0),1,0),IF(AF15=2,IF(AND(MOD($AM$2,3)=1,MOD($AM$2,4)&gt;1),1,0),0)),0)))</f>
        <v>0</v>
      </c>
      <c r="AH15" s="65" t="str">
        <f>IF(B15="","",IF(AE15=2,"Прошел",IF(AG15=1,"Перестрелка","Не прошел")))</f>
        <v>Прошел</v>
      </c>
      <c r="AI15" s="97">
        <f>IF(OR(B15="",AG15&lt;&gt;1,E15=""),"",V15)</f>
      </c>
      <c r="AJ15" s="70">
        <f>IF(AI15="","",AI15*1000000+AB15*1000+U15)</f>
      </c>
      <c r="AK15" s="99">
        <f>IF(AI15="","",COUNTIF($AE$3:$AE$52,2)+RANK(AJ15,$AJ$3:$AJ$52))</f>
      </c>
      <c r="AL15" s="65" t="str">
        <f>IF(B15="","",IF(AE15=2,"Прошел",IF(AK15&lt;=24,"Прошел после перестрелки","Не прошел")))</f>
        <v>Прошел</v>
      </c>
    </row>
    <row r="16" spans="1:38" s="15" customFormat="1" ht="15" customHeight="1" thickBot="1" thickTop="1">
      <c r="A16" s="8">
        <v>33</v>
      </c>
      <c r="B16" s="35" t="str">
        <f>IF($A16&lt;=player_count,VLOOKUP($A16,list,2,0),"")</f>
        <v>Арещенко Павел</v>
      </c>
      <c r="C16" s="74">
        <f>IF(ISERROR(MATCH($A16*1000+COLUMN()-3,game_code,0)),"",INDEX(game_results,MATCH($A16*1000+COLUMN()-3,game_code,0),1))</f>
        <v>130</v>
      </c>
      <c r="D16" s="36">
        <f>IF(ISERROR(MATCH($A16*1000+COLUMN()-3,game_code,0)),"",INDEX(game_results,MATCH($A16*1000+COLUMN()-3,game_code,0),1))</f>
        <v>210</v>
      </c>
      <c r="E16" s="36">
        <f>IF(ISERROR(MATCH($A16*1000+COLUMN()-3,game_code,0)),"",INDEX(game_results,MATCH($A16*1000+COLUMN()-3,game_code,0),1))</f>
      </c>
      <c r="F16" s="36">
        <f>IF(ISERROR(MATCH($A16*1000+COLUMN()-3,game_code,0)),"",INDEX(game_results,MATCH($A16*1000+COLUMN()-3,game_code,0),1))</f>
      </c>
      <c r="G16" s="36">
        <f>IF(ISERROR(MATCH($A16*1000+COLUMN()-3,game_code,0)),"",INDEX(game_results,MATCH($A16*1000+COLUMN()-3,game_code,0),1))</f>
      </c>
      <c r="H16" s="75">
        <f>IF(ISERROR(MATCH($A16*1000+COLUMN()-3,game_code,0)),"",INDEX(game_results,MATCH($A16*1000+COLUMN()-3,game_code,0),1))</f>
      </c>
      <c r="I16" s="74">
        <f>IF(ISERROR(MATCH($A16*1000+COLUMN()-9,game_code,0)),"",IF(INDEX(game_results,MATCH($A16*1000+COLUMN()-9,game_code,0),2)=0,"",INDEX(game_results,MATCH($A16*1000+COLUMN()-9,game_code,0),2)))</f>
        <v>3</v>
      </c>
      <c r="J16" s="36">
        <f>IF(ISERROR(MATCH($A16*1000+COLUMN()-9,game_code,0)),"",IF(INDEX(game_results,MATCH($A16*1000+COLUMN()-9,game_code,0),2)=0,"",INDEX(game_results,MATCH($A16*1000+COLUMN()-9,game_code,0),2)))</f>
        <v>1</v>
      </c>
      <c r="K16" s="36">
        <f>IF(ISERROR(MATCH($A16*1000+COLUMN()-9,game_code,0)),"",IF(INDEX(game_results,MATCH($A16*1000+COLUMN()-9,game_code,0),2)=0,"",INDEX(game_results,MATCH($A16*1000+COLUMN()-9,game_code,0),2)))</f>
      </c>
      <c r="L16" s="36">
        <f>IF(ISERROR(MATCH($A16*1000+COLUMN()-9,game_code,0)),"",IF(INDEX(game_results,MATCH($A16*1000+COLUMN()-9,game_code,0),2)=0,"",INDEX(game_results,MATCH($A16*1000+COLUMN()-9,game_code,0),2)))</f>
      </c>
      <c r="M16" s="36">
        <f>IF(ISERROR(MATCH($A16*1000+COLUMN()-9,game_code,0)),"",IF(INDEX(game_results,MATCH($A16*1000+COLUMN()-9,game_code,0),2)=0,"",INDEX(game_results,MATCH($A16*1000+COLUMN()-9,game_code,0),2)))</f>
      </c>
      <c r="N16" s="75">
        <f>IF(ISERROR(MATCH($A16*1000+COLUMN()-9,game_code,0)),"",IF(INDEX(game_results,MATCH($A16*1000+COLUMN()-9,game_code,0),2)=0,"",INDEX(game_results,MATCH($A16*1000+COLUMN()-9,game_code,0),2)))</f>
      </c>
      <c r="O16" s="28">
        <f>IF(I16="","",4-I16)</f>
        <v>1</v>
      </c>
      <c r="P16" s="70">
        <f>IF(J16="","",4-J16)</f>
        <v>3</v>
      </c>
      <c r="Q16" s="70">
        <f>IF(K16="","",4-K16)</f>
      </c>
      <c r="R16" s="70">
        <f>IF(L16="","",4-L16)</f>
      </c>
      <c r="S16" s="70">
        <f>IF(M16="","",4-M16)</f>
      </c>
      <c r="T16" s="76">
        <f>IF(N16="","",4-N16)</f>
      </c>
      <c r="U16" s="28">
        <f>SUM(C16:H16)</f>
        <v>340</v>
      </c>
      <c r="V16" s="27">
        <f>SUM(O16:T16)</f>
        <v>4</v>
      </c>
      <c r="W16" s="36">
        <f>SUMIF(player_in_game,A16,opponents_sum)</f>
        <v>13</v>
      </c>
      <c r="X16" s="36">
        <f>SUMIF(player_in_game,A16,opponents_points_sum)</f>
        <v>970</v>
      </c>
      <c r="Y16" s="41">
        <f>1000000000000*V16+100000000*W16+1000*U16+X16/10</f>
        <v>4001300340097</v>
      </c>
      <c r="Z16" s="65">
        <f>IF($B16="","",RANK($Y16,$Y$3:$Y$52))</f>
        <v>18</v>
      </c>
      <c r="AA16" s="28">
        <f>IF(B16="","",O16+P16)</f>
        <v>4</v>
      </c>
      <c r="AB16" s="70">
        <f>SUMIF(player_in_game,A16,opponents_sum_2)</f>
        <v>13</v>
      </c>
      <c r="AC16" s="70">
        <f>IF(B16="","",AA16*1000+AB16)</f>
        <v>4013</v>
      </c>
      <c r="AD16" s="70">
        <f>IF($B16="","",RANK($AC16,$AC$3:$AC$52))</f>
        <v>14</v>
      </c>
      <c r="AE16" s="94">
        <f>IF(B16="","",IF(COUNTIF($AA$3:$AA$52,"&gt;="&amp;$AA16)&lt;=24,2,IF(COUNTIF($AA$3:$AA$52,"&gt;"&amp;$AA16)&lt;24,1,0)))</f>
        <v>2</v>
      </c>
      <c r="AF16" s="94">
        <f>IF(B16="","",IF(AE16=0,AD16-COUNTIF($AE$3:$AE$52,"&gt;0"),0))</f>
        <v>0</v>
      </c>
      <c r="AG16" s="95">
        <f>IF(B16="","",IF(AE16=1,1,IF($AM$2&gt;5,IF(AF16=1,IF(AND(MOD($AM$2,3)&lt;&gt;0,MOD($AM$2,4)&lt;&gt;0),1,0),IF(AF16=2,IF(AND(MOD($AM$2,3)=1,MOD($AM$2,4)&gt;1),1,0),0)),0)))</f>
        <v>0</v>
      </c>
      <c r="AH16" s="65" t="str">
        <f>IF(B16="","",IF(AE16=2,"Прошел",IF(AG16=1,"Перестрелка","Не прошел")))</f>
        <v>Прошел</v>
      </c>
      <c r="AI16" s="97">
        <f>IF(OR(B16="",AG16&lt;&gt;1,E16=""),"",V16)</f>
      </c>
      <c r="AJ16" s="70">
        <f>IF(AI16="","",AI16*1000000+AB16*1000+U16)</f>
      </c>
      <c r="AK16" s="99">
        <f>IF(AI16="","",COUNTIF($AE$3:$AE$52,2)+RANK(AJ16,$AJ$3:$AJ$52))</f>
      </c>
      <c r="AL16" s="65" t="str">
        <f>IF(B16="","",IF(AE16=2,"Прошел",IF(AK16&lt;=24,"Прошел после перестрелки","Не прошел")))</f>
        <v>Прошел</v>
      </c>
    </row>
    <row r="17" spans="1:38" s="15" customFormat="1" ht="15" customHeight="1" thickBot="1" thickTop="1">
      <c r="A17" s="8">
        <v>1</v>
      </c>
      <c r="B17" s="35" t="str">
        <f>IF($A17&lt;=player_count,VLOOKUP($A17,list,2,0),"")</f>
        <v>Левин Евгений</v>
      </c>
      <c r="C17" s="74">
        <f>IF(ISERROR(MATCH($A17*1000+COLUMN()-3,game_code,0)),"",INDEX(game_results,MATCH($A17*1000+COLUMN()-3,game_code,0),1))</f>
        <v>190</v>
      </c>
      <c r="D17" s="36">
        <f>IF(ISERROR(MATCH($A17*1000+COLUMN()-3,game_code,0)),"",INDEX(game_results,MATCH($A17*1000+COLUMN()-3,game_code,0),1))</f>
        <v>40</v>
      </c>
      <c r="E17" s="36">
        <f>IF(ISERROR(MATCH($A17*1000+COLUMN()-3,game_code,0)),"",INDEX(game_results,MATCH($A17*1000+COLUMN()-3,game_code,0),1))</f>
      </c>
      <c r="F17" s="36">
        <f>IF(ISERROR(MATCH($A17*1000+COLUMN()-3,game_code,0)),"",INDEX(game_results,MATCH($A17*1000+COLUMN()-3,game_code,0),1))</f>
      </c>
      <c r="G17" s="36">
        <f>IF(ISERROR(MATCH($A17*1000+COLUMN()-3,game_code,0)),"",INDEX(game_results,MATCH($A17*1000+COLUMN()-3,game_code,0),1))</f>
      </c>
      <c r="H17" s="75">
        <f>IF(ISERROR(MATCH($A17*1000+COLUMN()-3,game_code,0)),"",INDEX(game_results,MATCH($A17*1000+COLUMN()-3,game_code,0),1))</f>
      </c>
      <c r="I17" s="74">
        <f>IF(ISERROR(MATCH($A17*1000+COLUMN()-9,game_code,0)),"",IF(INDEX(game_results,MATCH($A17*1000+COLUMN()-9,game_code,0),2)=0,"",INDEX(game_results,MATCH($A17*1000+COLUMN()-9,game_code,0),2)))</f>
        <v>1</v>
      </c>
      <c r="J17" s="36">
        <f>IF(ISERROR(MATCH($A17*1000+COLUMN()-9,game_code,0)),"",IF(INDEX(game_results,MATCH($A17*1000+COLUMN()-9,game_code,0),2)=0,"",INDEX(game_results,MATCH($A17*1000+COLUMN()-9,game_code,0),2)))</f>
        <v>4</v>
      </c>
      <c r="K17" s="36">
        <f>IF(ISERROR(MATCH($A17*1000+COLUMN()-9,game_code,0)),"",IF(INDEX(game_results,MATCH($A17*1000+COLUMN()-9,game_code,0),2)=0,"",INDEX(game_results,MATCH($A17*1000+COLUMN()-9,game_code,0),2)))</f>
      </c>
      <c r="L17" s="36">
        <f>IF(ISERROR(MATCH($A17*1000+COLUMN()-9,game_code,0)),"",IF(INDEX(game_results,MATCH($A17*1000+COLUMN()-9,game_code,0),2)=0,"",INDEX(game_results,MATCH($A17*1000+COLUMN()-9,game_code,0),2)))</f>
      </c>
      <c r="M17" s="36">
        <f>IF(ISERROR(MATCH($A17*1000+COLUMN()-9,game_code,0)),"",IF(INDEX(game_results,MATCH($A17*1000+COLUMN()-9,game_code,0),2)=0,"",INDEX(game_results,MATCH($A17*1000+COLUMN()-9,game_code,0),2)))</f>
      </c>
      <c r="N17" s="75">
        <f>IF(ISERROR(MATCH($A17*1000+COLUMN()-9,game_code,0)),"",IF(INDEX(game_results,MATCH($A17*1000+COLUMN()-9,game_code,0),2)=0,"",INDEX(game_results,MATCH($A17*1000+COLUMN()-9,game_code,0),2)))</f>
      </c>
      <c r="O17" s="28">
        <f>IF(I17="","",4-I17)</f>
        <v>3</v>
      </c>
      <c r="P17" s="70">
        <f>IF(J17="","",4-J17)</f>
        <v>0</v>
      </c>
      <c r="Q17" s="70">
        <f>IF(K17="","",4-K17)</f>
      </c>
      <c r="R17" s="70">
        <f>IF(L17="","",4-L17)</f>
      </c>
      <c r="S17" s="70">
        <f>IF(M17="","",4-M17)</f>
      </c>
      <c r="T17" s="76">
        <f>IF(N17="","",4-N17)</f>
      </c>
      <c r="U17" s="28">
        <f>SUM(C17:H17)</f>
        <v>230</v>
      </c>
      <c r="V17" s="27">
        <f>SUM(O17:T17)</f>
        <v>3</v>
      </c>
      <c r="W17" s="36">
        <f>SUMIF(player_in_game,A17,opponents_sum)</f>
        <v>24</v>
      </c>
      <c r="X17" s="36">
        <f>SUMIF(player_in_game,A17,opponents_points_sum)</f>
        <v>1690</v>
      </c>
      <c r="Y17" s="41">
        <f>1000000000000*V17+100000000*W17+1000*U17+X17/10</f>
        <v>3002400230169</v>
      </c>
      <c r="Z17" s="65">
        <f>IF($B17="","",RANK($Y17,$Y$3:$Y$52))</f>
        <v>21</v>
      </c>
      <c r="AA17" s="28">
        <f>IF(B17="","",O17+P17)</f>
        <v>3</v>
      </c>
      <c r="AB17" s="70">
        <f>SUMIF(player_in_game,A17,opponents_sum_2)</f>
        <v>24</v>
      </c>
      <c r="AC17" s="70">
        <f>IF(B17="","",AA17*1000+AB17)</f>
        <v>3024</v>
      </c>
      <c r="AD17" s="70">
        <f>IF($B17="","",RANK($AC17,$AC$3:$AC$52))</f>
        <v>15</v>
      </c>
      <c r="AE17" s="94">
        <f>IF(B17="","",IF(COUNTIF($AA$3:$AA$52,"&gt;="&amp;$AA17)&lt;=24,2,IF(COUNTIF($AA$3:$AA$52,"&gt;"&amp;$AA17)&lt;24,1,0)))</f>
        <v>2</v>
      </c>
      <c r="AF17" s="94">
        <f>IF(B17="","",IF(AE17=0,AD17-COUNTIF($AE$3:$AE$52,"&gt;0"),0))</f>
        <v>0</v>
      </c>
      <c r="AG17" s="95">
        <f>IF(B17="","",IF(AE17=1,1,IF($AM$2&gt;5,IF(AF17=1,IF(AND(MOD($AM$2,3)&lt;&gt;0,MOD($AM$2,4)&lt;&gt;0),1,0),IF(AF17=2,IF(AND(MOD($AM$2,3)=1,MOD($AM$2,4)&gt;1),1,0),0)),0)))</f>
        <v>0</v>
      </c>
      <c r="AH17" s="65" t="str">
        <f>IF(B17="","",IF(AE17=2,"Прошел",IF(AG17=1,"Перестрелка","Не прошел")))</f>
        <v>Прошел</v>
      </c>
      <c r="AI17" s="97">
        <f>IF(OR(B17="",AG17&lt;&gt;1,E17=""),"",V17)</f>
      </c>
      <c r="AJ17" s="70">
        <f>IF(AI17="","",AI17*1000000+AB17*1000+U17)</f>
      </c>
      <c r="AK17" s="99">
        <f>IF(AI17="","",COUNTIF($AE$3:$AE$52,2)+RANK(AJ17,$AJ$3:$AJ$52))</f>
      </c>
      <c r="AL17" s="65" t="str">
        <f>IF(B17="","",IF(AE17=2,"Прошел",IF(AK17&lt;=24,"Прошел после перестрелки","Не прошел")))</f>
        <v>Прошел</v>
      </c>
    </row>
    <row r="18" spans="1:38" s="15" customFormat="1" ht="15" customHeight="1" thickBot="1" thickTop="1">
      <c r="A18" s="8">
        <v>36</v>
      </c>
      <c r="B18" s="35" t="str">
        <f>IF($A18&lt;=player_count,VLOOKUP($A18,list,2,0),"")</f>
        <v>Литовский Михаил</v>
      </c>
      <c r="C18" s="74">
        <f>IF(ISERROR(MATCH($A18*1000+COLUMN()-3,game_code,0)),"",INDEX(game_results,MATCH($A18*1000+COLUMN()-3,game_code,0),1))</f>
        <v>220</v>
      </c>
      <c r="D18" s="36">
        <f>IF(ISERROR(MATCH($A18*1000+COLUMN()-3,game_code,0)),"",INDEX(game_results,MATCH($A18*1000+COLUMN()-3,game_code,0),1))</f>
        <v>70</v>
      </c>
      <c r="E18" s="36">
        <f>IF(ISERROR(MATCH($A18*1000+COLUMN()-3,game_code,0)),"",INDEX(game_results,MATCH($A18*1000+COLUMN()-3,game_code,0),1))</f>
      </c>
      <c r="F18" s="36">
        <f>IF(ISERROR(MATCH($A18*1000+COLUMN()-3,game_code,0)),"",INDEX(game_results,MATCH($A18*1000+COLUMN()-3,game_code,0),1))</f>
      </c>
      <c r="G18" s="36">
        <f>IF(ISERROR(MATCH($A18*1000+COLUMN()-3,game_code,0)),"",INDEX(game_results,MATCH($A18*1000+COLUMN()-3,game_code,0),1))</f>
      </c>
      <c r="H18" s="75">
        <f>IF(ISERROR(MATCH($A18*1000+COLUMN()-3,game_code,0)),"",INDEX(game_results,MATCH($A18*1000+COLUMN()-3,game_code,0),1))</f>
      </c>
      <c r="I18" s="74">
        <f>IF(ISERROR(MATCH($A18*1000+COLUMN()-9,game_code,0)),"",IF(INDEX(game_results,MATCH($A18*1000+COLUMN()-9,game_code,0),2)=0,"",INDEX(game_results,MATCH($A18*1000+COLUMN()-9,game_code,0),2)))</f>
        <v>1</v>
      </c>
      <c r="J18" s="36">
        <f>IF(ISERROR(MATCH($A18*1000+COLUMN()-9,game_code,0)),"",IF(INDEX(game_results,MATCH($A18*1000+COLUMN()-9,game_code,0),2)=0,"",INDEX(game_results,MATCH($A18*1000+COLUMN()-9,game_code,0),2)))</f>
        <v>4</v>
      </c>
      <c r="K18" s="36">
        <f>IF(ISERROR(MATCH($A18*1000+COLUMN()-9,game_code,0)),"",IF(INDEX(game_results,MATCH($A18*1000+COLUMN()-9,game_code,0),2)=0,"",INDEX(game_results,MATCH($A18*1000+COLUMN()-9,game_code,0),2)))</f>
      </c>
      <c r="L18" s="36">
        <f>IF(ISERROR(MATCH($A18*1000+COLUMN()-9,game_code,0)),"",IF(INDEX(game_results,MATCH($A18*1000+COLUMN()-9,game_code,0),2)=0,"",INDEX(game_results,MATCH($A18*1000+COLUMN()-9,game_code,0),2)))</f>
      </c>
      <c r="M18" s="36">
        <f>IF(ISERROR(MATCH($A18*1000+COLUMN()-9,game_code,0)),"",IF(INDEX(game_results,MATCH($A18*1000+COLUMN()-9,game_code,0),2)=0,"",INDEX(game_results,MATCH($A18*1000+COLUMN()-9,game_code,0),2)))</f>
      </c>
      <c r="N18" s="75">
        <f>IF(ISERROR(MATCH($A18*1000+COLUMN()-9,game_code,0)),"",IF(INDEX(game_results,MATCH($A18*1000+COLUMN()-9,game_code,0),2)=0,"",INDEX(game_results,MATCH($A18*1000+COLUMN()-9,game_code,0),2)))</f>
      </c>
      <c r="O18" s="28">
        <f>IF(I18="","",4-I18)</f>
        <v>3</v>
      </c>
      <c r="P18" s="70">
        <f>IF(J18="","",4-J18)</f>
        <v>0</v>
      </c>
      <c r="Q18" s="70">
        <f>IF(K18="","",4-K18)</f>
      </c>
      <c r="R18" s="70">
        <f>IF(L18="","",4-L18)</f>
      </c>
      <c r="S18" s="70">
        <f>IF(M18="","",4-M18)</f>
      </c>
      <c r="T18" s="76">
        <f>IF(N18="","",4-N18)</f>
      </c>
      <c r="U18" s="28">
        <f>SUM(C18:H18)</f>
        <v>290</v>
      </c>
      <c r="V18" s="27">
        <f>SUM(O18:T18)</f>
        <v>3</v>
      </c>
      <c r="W18" s="36">
        <f>SUMIF(player_in_game,A18,opponents_sum)</f>
        <v>21</v>
      </c>
      <c r="X18" s="36">
        <f>SUMIF(player_in_game,A18,opponents_points_sum)</f>
        <v>1710</v>
      </c>
      <c r="Y18" s="41">
        <f>1000000000000*V18+100000000*W18+1000*U18+X18/10</f>
        <v>3002100290171</v>
      </c>
      <c r="Z18" s="65">
        <f>IF($B18="","",RANK($Y18,$Y$3:$Y$52))</f>
        <v>23</v>
      </c>
      <c r="AA18" s="28">
        <f>IF(B18="","",O18+P18)</f>
        <v>3</v>
      </c>
      <c r="AB18" s="70">
        <f>SUMIF(player_in_game,A18,opponents_sum_2)</f>
        <v>21</v>
      </c>
      <c r="AC18" s="70">
        <f>IF(B18="","",AA18*1000+AB18)</f>
        <v>3021</v>
      </c>
      <c r="AD18" s="70">
        <f>IF($B18="","",RANK($AC18,$AC$3:$AC$52))</f>
        <v>16</v>
      </c>
      <c r="AE18" s="94">
        <f>IF(B18="","",IF(COUNTIF($AA$3:$AA$52,"&gt;="&amp;$AA18)&lt;=24,2,IF(COUNTIF($AA$3:$AA$52,"&gt;"&amp;$AA18)&lt;24,1,0)))</f>
        <v>2</v>
      </c>
      <c r="AF18" s="94">
        <f>IF(B18="","",IF(AE18=0,AD18-COUNTIF($AE$3:$AE$52,"&gt;0"),0))</f>
        <v>0</v>
      </c>
      <c r="AG18" s="95">
        <f>IF(B18="","",IF(AE18=1,1,IF($AM$2&gt;5,IF(AF18=1,IF(AND(MOD($AM$2,3)&lt;&gt;0,MOD($AM$2,4)&lt;&gt;0),1,0),IF(AF18=2,IF(AND(MOD($AM$2,3)=1,MOD($AM$2,4)&gt;1),1,0),0)),0)))</f>
        <v>0</v>
      </c>
      <c r="AH18" s="65" t="str">
        <f>IF(B18="","",IF(AE18=2,"Прошел",IF(AG18=1,"Перестрелка","Не прошел")))</f>
        <v>Прошел</v>
      </c>
      <c r="AI18" s="97">
        <f>IF(OR(B18="",AG18&lt;&gt;1,E18=""),"",V18)</f>
      </c>
      <c r="AJ18" s="70">
        <f>IF(AI18="","",AI18*1000000+AB18*1000+U18)</f>
      </c>
      <c r="AK18" s="99">
        <f>IF(AI18="","",COUNTIF($AE$3:$AE$52,2)+RANK(AJ18,$AJ$3:$AJ$52))</f>
      </c>
      <c r="AL18" s="65" t="str">
        <f>IF(B18="","",IF(AE18=2,"Прошел",IF(AK18&lt;=24,"Прошел после перестрелки","Не прошел")))</f>
        <v>Прошел</v>
      </c>
    </row>
    <row r="19" spans="1:38" s="15" customFormat="1" ht="15" customHeight="1" thickBot="1" thickTop="1">
      <c r="A19" s="8">
        <v>5</v>
      </c>
      <c r="B19" s="35" t="str">
        <f>IF($A19&lt;=player_count,VLOOKUP($A19,list,2,0),"")</f>
        <v>Иоффе Лидия</v>
      </c>
      <c r="C19" s="74">
        <f>IF(ISERROR(MATCH($A19*1000+COLUMN()-3,game_code,0)),"",INDEX(game_results,MATCH($A19*1000+COLUMN()-3,game_code,0),1))</f>
        <v>100</v>
      </c>
      <c r="D19" s="36">
        <f>IF(ISERROR(MATCH($A19*1000+COLUMN()-3,game_code,0)),"",INDEX(game_results,MATCH($A19*1000+COLUMN()-3,game_code,0),1))</f>
        <v>130</v>
      </c>
      <c r="E19" s="36">
        <f>IF(ISERROR(MATCH($A19*1000+COLUMN()-3,game_code,0)),"",INDEX(game_results,MATCH($A19*1000+COLUMN()-3,game_code,0),1))</f>
      </c>
      <c r="F19" s="36">
        <f>IF(ISERROR(MATCH($A19*1000+COLUMN()-3,game_code,0)),"",INDEX(game_results,MATCH($A19*1000+COLUMN()-3,game_code,0),1))</f>
      </c>
      <c r="G19" s="36">
        <f>IF(ISERROR(MATCH($A19*1000+COLUMN()-3,game_code,0)),"",INDEX(game_results,MATCH($A19*1000+COLUMN()-3,game_code,0),1))</f>
      </c>
      <c r="H19" s="75">
        <f>IF(ISERROR(MATCH($A19*1000+COLUMN()-3,game_code,0)),"",INDEX(game_results,MATCH($A19*1000+COLUMN()-3,game_code,0),1))</f>
      </c>
      <c r="I19" s="74">
        <f>IF(ISERROR(MATCH($A19*1000+COLUMN()-9,game_code,0)),"",IF(INDEX(game_results,MATCH($A19*1000+COLUMN()-9,game_code,0),2)=0,"",INDEX(game_results,MATCH($A19*1000+COLUMN()-9,game_code,0),2)))</f>
        <v>2</v>
      </c>
      <c r="J19" s="36">
        <f>IF(ISERROR(MATCH($A19*1000+COLUMN()-9,game_code,0)),"",IF(INDEX(game_results,MATCH($A19*1000+COLUMN()-9,game_code,0),2)=0,"",INDEX(game_results,MATCH($A19*1000+COLUMN()-9,game_code,0),2)))</f>
        <v>3</v>
      </c>
      <c r="K19" s="36">
        <f>IF(ISERROR(MATCH($A19*1000+COLUMN()-9,game_code,0)),"",IF(INDEX(game_results,MATCH($A19*1000+COLUMN()-9,game_code,0),2)=0,"",INDEX(game_results,MATCH($A19*1000+COLUMN()-9,game_code,0),2)))</f>
      </c>
      <c r="L19" s="36">
        <f>IF(ISERROR(MATCH($A19*1000+COLUMN()-9,game_code,0)),"",IF(INDEX(game_results,MATCH($A19*1000+COLUMN()-9,game_code,0),2)=0,"",INDEX(game_results,MATCH($A19*1000+COLUMN()-9,game_code,0),2)))</f>
      </c>
      <c r="M19" s="36">
        <f>IF(ISERROR(MATCH($A19*1000+COLUMN()-9,game_code,0)),"",IF(INDEX(game_results,MATCH($A19*1000+COLUMN()-9,game_code,0),2)=0,"",INDEX(game_results,MATCH($A19*1000+COLUMN()-9,game_code,0),2)))</f>
      </c>
      <c r="N19" s="75">
        <f>IF(ISERROR(MATCH($A19*1000+COLUMN()-9,game_code,0)),"",IF(INDEX(game_results,MATCH($A19*1000+COLUMN()-9,game_code,0),2)=0,"",INDEX(game_results,MATCH($A19*1000+COLUMN()-9,game_code,0),2)))</f>
      </c>
      <c r="O19" s="28">
        <f>IF(I19="","",4-I19)</f>
        <v>2</v>
      </c>
      <c r="P19" s="70">
        <f>IF(J19="","",4-J19)</f>
        <v>1</v>
      </c>
      <c r="Q19" s="70">
        <f>IF(K19="","",4-K19)</f>
      </c>
      <c r="R19" s="70">
        <f>IF(L19="","",4-L19)</f>
      </c>
      <c r="S19" s="70">
        <f>IF(M19="","",4-M19)</f>
      </c>
      <c r="T19" s="76">
        <f>IF(N19="","",4-N19)</f>
      </c>
      <c r="U19" s="28">
        <f>SUM(C19:H19)</f>
        <v>230</v>
      </c>
      <c r="V19" s="27">
        <f>SUM(O19:T19)</f>
        <v>3</v>
      </c>
      <c r="W19" s="36">
        <f>SUMIF(player_in_game,A19,opponents_sum)</f>
        <v>23</v>
      </c>
      <c r="X19" s="36">
        <f>SUMIF(player_in_game,A19,opponents_points_sum)</f>
        <v>1490</v>
      </c>
      <c r="Y19" s="41">
        <f>1000000000000*V19+100000000*W19+1000*U19+X19/10</f>
        <v>3002300230149</v>
      </c>
      <c r="Z19" s="65">
        <f>IF($B19="","",RANK($Y19,$Y$3:$Y$52))</f>
        <v>22</v>
      </c>
      <c r="AA19" s="28">
        <f>IF(B19="","",O19+P19)</f>
        <v>3</v>
      </c>
      <c r="AB19" s="70">
        <f>SUMIF(player_in_game,A19,opponents_sum_2)</f>
        <v>20</v>
      </c>
      <c r="AC19" s="70">
        <f>IF(B19="","",AA19*1000+AB19)</f>
        <v>3020</v>
      </c>
      <c r="AD19" s="70">
        <f>IF($B19="","",RANK($AC19,$AC$3:$AC$52))</f>
        <v>17</v>
      </c>
      <c r="AE19" s="94">
        <f>IF(B19="","",IF(COUNTIF($AA$3:$AA$52,"&gt;="&amp;$AA19)&lt;=24,2,IF(COUNTIF($AA$3:$AA$52,"&gt;"&amp;$AA19)&lt;24,1,0)))</f>
        <v>2</v>
      </c>
      <c r="AF19" s="94">
        <f>IF(B19="","",IF(AE19=0,AD19-COUNTIF($AE$3:$AE$52,"&gt;0"),0))</f>
        <v>0</v>
      </c>
      <c r="AG19" s="95">
        <f>IF(B19="","",IF(AE19=1,1,IF($AM$2&gt;5,IF(AF19=1,IF(AND(MOD($AM$2,3)&lt;&gt;0,MOD($AM$2,4)&lt;&gt;0),1,0),IF(AF19=2,IF(AND(MOD($AM$2,3)=1,MOD($AM$2,4)&gt;1),1,0),0)),0)))</f>
        <v>0</v>
      </c>
      <c r="AH19" s="65" t="str">
        <f>IF(B19="","",IF(AE19=2,"Прошел",IF(AG19=1,"Перестрелка","Не прошел")))</f>
        <v>Прошел</v>
      </c>
      <c r="AI19" s="97">
        <f>IF(OR(B19="",AG19&lt;&gt;1,E19=""),"",V19)</f>
      </c>
      <c r="AJ19" s="70">
        <f>IF(AI19="","",AI19*1000000+AB19*1000+U19)</f>
      </c>
      <c r="AK19" s="99">
        <f>IF(AI19="","",COUNTIF($AE$3:$AE$52,2)+RANK(AJ19,$AJ$3:$AJ$52))</f>
      </c>
      <c r="AL19" s="65" t="str">
        <f>IF(B19="","",IF(AE19=2,"Прошел",IF(AK19&lt;=24,"Прошел после перестрелки","Не прошел")))</f>
        <v>Прошел</v>
      </c>
    </row>
    <row r="20" spans="1:38" s="15" customFormat="1" ht="15" customHeight="1" thickBot="1" thickTop="1">
      <c r="A20" s="8">
        <v>9</v>
      </c>
      <c r="B20" s="35" t="str">
        <f>IF($A20&lt;=player_count,VLOOKUP($A20,list,2,0),"")</f>
        <v>Капулянский Петр</v>
      </c>
      <c r="C20" s="74">
        <f>IF(ISERROR(MATCH($A20*1000+COLUMN()-3,game_code,0)),"",INDEX(game_results,MATCH($A20*1000+COLUMN()-3,game_code,0),1))</f>
        <v>140</v>
      </c>
      <c r="D20" s="36">
        <f>IF(ISERROR(MATCH($A20*1000+COLUMN()-3,game_code,0)),"",INDEX(game_results,MATCH($A20*1000+COLUMN()-3,game_code,0),1))</f>
        <v>150</v>
      </c>
      <c r="E20" s="36">
        <f>IF(ISERROR(MATCH($A20*1000+COLUMN()-3,game_code,0)),"",INDEX(game_results,MATCH($A20*1000+COLUMN()-3,game_code,0),1))</f>
      </c>
      <c r="F20" s="36">
        <f>IF(ISERROR(MATCH($A20*1000+COLUMN()-3,game_code,0)),"",INDEX(game_results,MATCH($A20*1000+COLUMN()-3,game_code,0),1))</f>
      </c>
      <c r="G20" s="36">
        <f>IF(ISERROR(MATCH($A20*1000+COLUMN()-3,game_code,0)),"",INDEX(game_results,MATCH($A20*1000+COLUMN()-3,game_code,0),1))</f>
      </c>
      <c r="H20" s="75">
        <f>IF(ISERROR(MATCH($A20*1000+COLUMN()-3,game_code,0)),"",INDEX(game_results,MATCH($A20*1000+COLUMN()-3,game_code,0),1))</f>
      </c>
      <c r="I20" s="74">
        <f>IF(ISERROR(MATCH($A20*1000+COLUMN()-9,game_code,0)),"",IF(INDEX(game_results,MATCH($A20*1000+COLUMN()-9,game_code,0),2)=0,"",INDEX(game_results,MATCH($A20*1000+COLUMN()-9,game_code,0),2)))</f>
        <v>3</v>
      </c>
      <c r="J20" s="36">
        <f>IF(ISERROR(MATCH($A20*1000+COLUMN()-9,game_code,0)),"",IF(INDEX(game_results,MATCH($A20*1000+COLUMN()-9,game_code,0),2)=0,"",INDEX(game_results,MATCH($A20*1000+COLUMN()-9,game_code,0),2)))</f>
        <v>2</v>
      </c>
      <c r="K20" s="36">
        <f>IF(ISERROR(MATCH($A20*1000+COLUMN()-9,game_code,0)),"",IF(INDEX(game_results,MATCH($A20*1000+COLUMN()-9,game_code,0),2)=0,"",INDEX(game_results,MATCH($A20*1000+COLUMN()-9,game_code,0),2)))</f>
      </c>
      <c r="L20" s="36">
        <f>IF(ISERROR(MATCH($A20*1000+COLUMN()-9,game_code,0)),"",IF(INDEX(game_results,MATCH($A20*1000+COLUMN()-9,game_code,0),2)=0,"",INDEX(game_results,MATCH($A20*1000+COLUMN()-9,game_code,0),2)))</f>
      </c>
      <c r="M20" s="36">
        <f>IF(ISERROR(MATCH($A20*1000+COLUMN()-9,game_code,0)),"",IF(INDEX(game_results,MATCH($A20*1000+COLUMN()-9,game_code,0),2)=0,"",INDEX(game_results,MATCH($A20*1000+COLUMN()-9,game_code,0),2)))</f>
      </c>
      <c r="N20" s="75">
        <f>IF(ISERROR(MATCH($A20*1000+COLUMN()-9,game_code,0)),"",IF(INDEX(game_results,MATCH($A20*1000+COLUMN()-9,game_code,0),2)=0,"",INDEX(game_results,MATCH($A20*1000+COLUMN()-9,game_code,0),2)))</f>
      </c>
      <c r="O20" s="28">
        <f>IF(I20="","",4-I20)</f>
        <v>1</v>
      </c>
      <c r="P20" s="70">
        <f>IF(J20="","",4-J20)</f>
        <v>2</v>
      </c>
      <c r="Q20" s="70">
        <f>IF(K20="","",4-K20)</f>
      </c>
      <c r="R20" s="70">
        <f>IF(L20="","",4-L20)</f>
      </c>
      <c r="S20" s="70">
        <f>IF(M20="","",4-M20)</f>
      </c>
      <c r="T20" s="76">
        <f>IF(N20="","",4-N20)</f>
      </c>
      <c r="U20" s="28">
        <f>SUM(C20:H20)</f>
        <v>290</v>
      </c>
      <c r="V20" s="27">
        <f>SUM(O20:T20)</f>
        <v>3</v>
      </c>
      <c r="W20" s="36">
        <f>SUMIF(player_in_game,A20,opponents_sum)</f>
        <v>21</v>
      </c>
      <c r="X20" s="36">
        <f>SUMIF(player_in_game,A20,opponents_points_sum)</f>
        <v>1580</v>
      </c>
      <c r="Y20" s="41">
        <f>1000000000000*V20+100000000*W20+1000*U20+X20/10</f>
        <v>3002100290158</v>
      </c>
      <c r="Z20" s="65">
        <f>IF($B20="","",RANK($Y20,$Y$3:$Y$52))</f>
        <v>24</v>
      </c>
      <c r="AA20" s="28">
        <f>IF(B20="","",O20+P20)</f>
        <v>3</v>
      </c>
      <c r="AB20" s="70">
        <f>SUMIF(player_in_game,A20,opponents_sum_2)</f>
        <v>19</v>
      </c>
      <c r="AC20" s="70">
        <f>IF(B20="","",AA20*1000+AB20)</f>
        <v>3019</v>
      </c>
      <c r="AD20" s="70">
        <f>IF($B20="","",RANK($AC20,$AC$3:$AC$52))</f>
        <v>18</v>
      </c>
      <c r="AE20" s="94">
        <f>IF(B20="","",IF(COUNTIF($AA$3:$AA$52,"&gt;="&amp;$AA20)&lt;=24,2,IF(COUNTIF($AA$3:$AA$52,"&gt;"&amp;$AA20)&lt;24,1,0)))</f>
        <v>2</v>
      </c>
      <c r="AF20" s="94">
        <f>IF(B20="","",IF(AE20=0,AD20-COUNTIF($AE$3:$AE$52,"&gt;0"),0))</f>
        <v>0</v>
      </c>
      <c r="AG20" s="95">
        <f>IF(B20="","",IF(AE20=1,1,IF($AM$2&gt;5,IF(AF20=1,IF(AND(MOD($AM$2,3)&lt;&gt;0,MOD($AM$2,4)&lt;&gt;0),1,0),IF(AF20=2,IF(AND(MOD($AM$2,3)=1,MOD($AM$2,4)&gt;1),1,0),0)),0)))</f>
        <v>0</v>
      </c>
      <c r="AH20" s="65" t="str">
        <f>IF(B20="","",IF(AE20=2,"Прошел",IF(AG20=1,"Перестрелка","Не прошел")))</f>
        <v>Прошел</v>
      </c>
      <c r="AI20" s="97">
        <f>IF(OR(B20="",AG20&lt;&gt;1,E20=""),"",V20)</f>
      </c>
      <c r="AJ20" s="70">
        <f>IF(AI20="","",AI20*1000000+AB20*1000+U20)</f>
      </c>
      <c r="AK20" s="99">
        <f>IF(AI20="","",COUNTIF($AE$3:$AE$52,2)+RANK(AJ20,$AJ$3:$AJ$52))</f>
      </c>
      <c r="AL20" s="65" t="str">
        <f>IF(B20="","",IF(AE20=2,"Прошел",IF(AK20&lt;=24,"Прошел после перестрелки","Не прошел")))</f>
        <v>Прошел</v>
      </c>
    </row>
    <row r="21" spans="1:38" s="15" customFormat="1" ht="15" customHeight="1" thickBot="1" thickTop="1">
      <c r="A21" s="8">
        <v>27</v>
      </c>
      <c r="B21" s="35" t="str">
        <f>IF($A21&lt;=player_count,VLOOKUP($A21,list,2,0),"")</f>
        <v>Садов Владимир</v>
      </c>
      <c r="C21" s="74">
        <f>IF(ISERROR(MATCH($A21*1000+COLUMN()-3,game_code,0)),"",INDEX(game_results,MATCH($A21*1000+COLUMN()-3,game_code,0),1))</f>
        <v>150</v>
      </c>
      <c r="D21" s="36">
        <f>IF(ISERROR(MATCH($A21*1000+COLUMN()-3,game_code,0)),"",INDEX(game_results,MATCH($A21*1000+COLUMN()-3,game_code,0),1))</f>
        <v>20</v>
      </c>
      <c r="E21" s="36">
        <f>IF(ISERROR(MATCH($A21*1000+COLUMN()-3,game_code,0)),"",INDEX(game_results,MATCH($A21*1000+COLUMN()-3,game_code,0),1))</f>
      </c>
      <c r="F21" s="36">
        <f>IF(ISERROR(MATCH($A21*1000+COLUMN()-3,game_code,0)),"",INDEX(game_results,MATCH($A21*1000+COLUMN()-3,game_code,0),1))</f>
      </c>
      <c r="G21" s="36">
        <f>IF(ISERROR(MATCH($A21*1000+COLUMN()-3,game_code,0)),"",INDEX(game_results,MATCH($A21*1000+COLUMN()-3,game_code,0),1))</f>
      </c>
      <c r="H21" s="75">
        <f>IF(ISERROR(MATCH($A21*1000+COLUMN()-3,game_code,0)),"",INDEX(game_results,MATCH($A21*1000+COLUMN()-3,game_code,0),1))</f>
      </c>
      <c r="I21" s="74">
        <f>IF(ISERROR(MATCH($A21*1000+COLUMN()-9,game_code,0)),"",IF(INDEX(game_results,MATCH($A21*1000+COLUMN()-9,game_code,0),2)=0,"",INDEX(game_results,MATCH($A21*1000+COLUMN()-9,game_code,0),2)))</f>
        <v>1</v>
      </c>
      <c r="J21" s="36">
        <f>IF(ISERROR(MATCH($A21*1000+COLUMN()-9,game_code,0)),"",IF(INDEX(game_results,MATCH($A21*1000+COLUMN()-9,game_code,0),2)=0,"",INDEX(game_results,MATCH($A21*1000+COLUMN()-9,game_code,0),2)))</f>
        <v>4</v>
      </c>
      <c r="K21" s="36">
        <f>IF(ISERROR(MATCH($A21*1000+COLUMN()-9,game_code,0)),"",IF(INDEX(game_results,MATCH($A21*1000+COLUMN()-9,game_code,0),2)=0,"",INDEX(game_results,MATCH($A21*1000+COLUMN()-9,game_code,0),2)))</f>
      </c>
      <c r="L21" s="36">
        <f>IF(ISERROR(MATCH($A21*1000+COLUMN()-9,game_code,0)),"",IF(INDEX(game_results,MATCH($A21*1000+COLUMN()-9,game_code,0),2)=0,"",INDEX(game_results,MATCH($A21*1000+COLUMN()-9,game_code,0),2)))</f>
      </c>
      <c r="M21" s="36">
        <f>IF(ISERROR(MATCH($A21*1000+COLUMN()-9,game_code,0)),"",IF(INDEX(game_results,MATCH($A21*1000+COLUMN()-9,game_code,0),2)=0,"",INDEX(game_results,MATCH($A21*1000+COLUMN()-9,game_code,0),2)))</f>
      </c>
      <c r="N21" s="75">
        <f>IF(ISERROR(MATCH($A21*1000+COLUMN()-9,game_code,0)),"",IF(INDEX(game_results,MATCH($A21*1000+COLUMN()-9,game_code,0),2)=0,"",INDEX(game_results,MATCH($A21*1000+COLUMN()-9,game_code,0),2)))</f>
      </c>
      <c r="O21" s="28">
        <f>IF(I21="","",4-I21)</f>
        <v>3</v>
      </c>
      <c r="P21" s="70">
        <f>IF(J21="","",4-J21)</f>
        <v>0</v>
      </c>
      <c r="Q21" s="70">
        <f>IF(K21="","",4-K21)</f>
      </c>
      <c r="R21" s="70">
        <f>IF(L21="","",4-L21)</f>
      </c>
      <c r="S21" s="70">
        <f>IF(M21="","",4-M21)</f>
      </c>
      <c r="T21" s="76">
        <f>IF(N21="","",4-N21)</f>
      </c>
      <c r="U21" s="28">
        <f>SUM(C21:H21)</f>
        <v>170</v>
      </c>
      <c r="V21" s="27">
        <f>SUM(O21:T21)</f>
        <v>3</v>
      </c>
      <c r="W21" s="36">
        <f>SUMIF(player_in_game,A21,opponents_sum)</f>
        <v>19</v>
      </c>
      <c r="X21" s="36">
        <f>SUMIF(player_in_game,A21,opponents_points_sum)</f>
        <v>1340</v>
      </c>
      <c r="Y21" s="41">
        <f>1000000000000*V21+100000000*W21+1000*U21+X21/10</f>
        <v>3001900170134</v>
      </c>
      <c r="Z21" s="65">
        <f>IF($B21="","",RANK($Y21,$Y$3:$Y$52))</f>
        <v>26</v>
      </c>
      <c r="AA21" s="28">
        <f>IF(B21="","",O21+P21)</f>
        <v>3</v>
      </c>
      <c r="AB21" s="70">
        <f>SUMIF(player_in_game,A21,opponents_sum_2)</f>
        <v>19</v>
      </c>
      <c r="AC21" s="70">
        <f>IF(B21="","",AA21*1000+AB21)</f>
        <v>3019</v>
      </c>
      <c r="AD21" s="70">
        <f>IF($B21="","",RANK($AC21,$AC$3:$AC$52))</f>
        <v>18</v>
      </c>
      <c r="AE21" s="94">
        <f>IF(B21="","",IF(COUNTIF($AA$3:$AA$52,"&gt;="&amp;$AA21)&lt;=24,2,IF(COUNTIF($AA$3:$AA$52,"&gt;"&amp;$AA21)&lt;24,1,0)))</f>
        <v>2</v>
      </c>
      <c r="AF21" s="94">
        <f>IF(B21="","",IF(AE21=0,AD21-COUNTIF($AE$3:$AE$52,"&gt;0"),0))</f>
        <v>0</v>
      </c>
      <c r="AG21" s="95">
        <f>IF(B21="","",IF(AE21=1,1,IF($AM$2&gt;5,IF(AF21=1,IF(AND(MOD($AM$2,3)&lt;&gt;0,MOD($AM$2,4)&lt;&gt;0),1,0),IF(AF21=2,IF(AND(MOD($AM$2,3)=1,MOD($AM$2,4)&gt;1),1,0),0)),0)))</f>
        <v>0</v>
      </c>
      <c r="AH21" s="65" t="str">
        <f>IF(B21="","",IF(AE21=2,"Прошел",IF(AG21=1,"Перестрелка","Не прошел")))</f>
        <v>Прошел</v>
      </c>
      <c r="AI21" s="97">
        <f>IF(OR(B21="",AG21&lt;&gt;1,E21=""),"",V21)</f>
      </c>
      <c r="AJ21" s="70">
        <f>IF(AI21="","",AI21*1000000+AB21*1000+U21)</f>
      </c>
      <c r="AK21" s="99">
        <f>IF(AI21="","",COUNTIF($AE$3:$AE$52,2)+RANK(AJ21,$AJ$3:$AJ$52))</f>
      </c>
      <c r="AL21" s="65" t="str">
        <f>IF(B21="","",IF(AE21=2,"Прошел",IF(AK21&lt;=24,"Прошел после перестрелки","Не прошел")))</f>
        <v>Прошел</v>
      </c>
    </row>
    <row r="22" spans="1:38" s="15" customFormat="1" ht="15" customHeight="1" thickBot="1" thickTop="1">
      <c r="A22" s="31">
        <v>22</v>
      </c>
      <c r="B22" s="35" t="str">
        <f>IF($A22&lt;=player_count,VLOOKUP($A22,list,2,0),"")</f>
        <v>Хоптяр Юрий</v>
      </c>
      <c r="C22" s="74">
        <f>IF(ISERROR(MATCH($A22*1000+COLUMN()-3,game_code,0)),"",INDEX(game_results,MATCH($A22*1000+COLUMN()-3,game_code,0),1))</f>
        <v>60</v>
      </c>
      <c r="D22" s="36">
        <f>IF(ISERROR(MATCH($A22*1000+COLUMN()-3,game_code,0)),"",INDEX(game_results,MATCH($A22*1000+COLUMN()-3,game_code,0),1))</f>
        <v>90</v>
      </c>
      <c r="E22" s="36">
        <f>IF(ISERROR(MATCH($A22*1000+COLUMN()-3,game_code,0)),"",INDEX(game_results,MATCH($A22*1000+COLUMN()-3,game_code,0),1))</f>
      </c>
      <c r="F22" s="36">
        <f>IF(ISERROR(MATCH($A22*1000+COLUMN()-3,game_code,0)),"",INDEX(game_results,MATCH($A22*1000+COLUMN()-3,game_code,0),1))</f>
      </c>
      <c r="G22" s="36">
        <f>IF(ISERROR(MATCH($A22*1000+COLUMN()-3,game_code,0)),"",INDEX(game_results,MATCH($A22*1000+COLUMN()-3,game_code,0),1))</f>
      </c>
      <c r="H22" s="75">
        <f>IF(ISERROR(MATCH($A22*1000+COLUMN()-3,game_code,0)),"",INDEX(game_results,MATCH($A22*1000+COLUMN()-3,game_code,0),1))</f>
      </c>
      <c r="I22" s="74">
        <f>IF(ISERROR(MATCH($A22*1000+COLUMN()-9,game_code,0)),"",IF(INDEX(game_results,MATCH($A22*1000+COLUMN()-9,game_code,0),2)=0,"",INDEX(game_results,MATCH($A22*1000+COLUMN()-9,game_code,0),2)))</f>
        <v>4</v>
      </c>
      <c r="J22" s="36">
        <f>IF(ISERROR(MATCH($A22*1000+COLUMN()-9,game_code,0)),"",IF(INDEX(game_results,MATCH($A22*1000+COLUMN()-9,game_code,0),2)=0,"",INDEX(game_results,MATCH($A22*1000+COLUMN()-9,game_code,0),2)))</f>
        <v>1</v>
      </c>
      <c r="K22" s="36">
        <f>IF(ISERROR(MATCH($A22*1000+COLUMN()-9,game_code,0)),"",IF(INDEX(game_results,MATCH($A22*1000+COLUMN()-9,game_code,0),2)=0,"",INDEX(game_results,MATCH($A22*1000+COLUMN()-9,game_code,0),2)))</f>
      </c>
      <c r="L22" s="36">
        <f>IF(ISERROR(MATCH($A22*1000+COLUMN()-9,game_code,0)),"",IF(INDEX(game_results,MATCH($A22*1000+COLUMN()-9,game_code,0),2)=0,"",INDEX(game_results,MATCH($A22*1000+COLUMN()-9,game_code,0),2)))</f>
      </c>
      <c r="M22" s="36">
        <f>IF(ISERROR(MATCH($A22*1000+COLUMN()-9,game_code,0)),"",IF(INDEX(game_results,MATCH($A22*1000+COLUMN()-9,game_code,0),2)=0,"",INDEX(game_results,MATCH($A22*1000+COLUMN()-9,game_code,0),2)))</f>
      </c>
      <c r="N22" s="75">
        <f>IF(ISERROR(MATCH($A22*1000+COLUMN()-9,game_code,0)),"",IF(INDEX(game_results,MATCH($A22*1000+COLUMN()-9,game_code,0),2)=0,"",INDEX(game_results,MATCH($A22*1000+COLUMN()-9,game_code,0),2)))</f>
      </c>
      <c r="O22" s="28">
        <f>IF(I22="","",4-I22)</f>
        <v>0</v>
      </c>
      <c r="P22" s="70">
        <f>IF(J22="","",4-J22)</f>
        <v>3</v>
      </c>
      <c r="Q22" s="70">
        <f>IF(K22="","",4-K22)</f>
      </c>
      <c r="R22" s="70">
        <f>IF(L22="","",4-L22)</f>
      </c>
      <c r="S22" s="70">
        <f>IF(M22="","",4-M22)</f>
      </c>
      <c r="T22" s="76">
        <f>IF(N22="","",4-N22)</f>
      </c>
      <c r="U22" s="33">
        <f>SUM(C22:H22)</f>
        <v>150</v>
      </c>
      <c r="V22" s="32">
        <f>SUM(O22:T22)</f>
        <v>3</v>
      </c>
      <c r="W22" s="36">
        <f>SUMIF(player_in_game,A22,opponents_sum)</f>
        <v>18</v>
      </c>
      <c r="X22" s="36">
        <f>SUMIF(player_in_game,A22,opponents_points_sum)</f>
        <v>1120</v>
      </c>
      <c r="Y22" s="41">
        <f>1000000000000*V22+100000000*W22+1000*U22+X22/10</f>
        <v>3001800150112</v>
      </c>
      <c r="Z22" s="65">
        <f>IF($B22="","",RANK($Y22,$Y$3:$Y$52))</f>
        <v>28</v>
      </c>
      <c r="AA22" s="28">
        <f>IF(B22="","",O22+P22)</f>
        <v>3</v>
      </c>
      <c r="AB22" s="70">
        <f>SUMIF(player_in_game,A22,opponents_sum_2)</f>
        <v>15</v>
      </c>
      <c r="AC22" s="70">
        <f>IF(B22="","",AA22*1000+AB22)</f>
        <v>3015</v>
      </c>
      <c r="AD22" s="70">
        <f>IF($B22="","",RANK($AC22,$AC$3:$AC$52))</f>
        <v>20</v>
      </c>
      <c r="AE22" s="94">
        <f>IF(B22="","",IF(COUNTIF($AA$3:$AA$52,"&gt;="&amp;$AA22)&lt;=24,2,IF(COUNTIF($AA$3:$AA$52,"&gt;"&amp;$AA22)&lt;24,1,0)))</f>
        <v>2</v>
      </c>
      <c r="AF22" s="94">
        <f>IF(B22="","",IF(AE22=0,AD22-COUNTIF($AE$3:$AE$52,"&gt;0"),0))</f>
        <v>0</v>
      </c>
      <c r="AG22" s="95">
        <f>IF(B22="","",IF(AE22=1,1,IF($AM$2&gt;5,IF(AF22=1,IF(AND(MOD($AM$2,3)&lt;&gt;0,MOD($AM$2,4)&lt;&gt;0),1,0),IF(AF22=2,IF(AND(MOD($AM$2,3)=1,MOD($AM$2,4)&gt;1),1,0),0)),0)))</f>
        <v>0</v>
      </c>
      <c r="AH22" s="65" t="str">
        <f>IF(B22="","",IF(AE22=2,"Прошел",IF(AG22=1,"Перестрелка","Не прошел")))</f>
        <v>Прошел</v>
      </c>
      <c r="AI22" s="97">
        <f>IF(OR(B22="",AG22&lt;&gt;1,E22=""),"",V22)</f>
      </c>
      <c r="AJ22" s="70">
        <f>IF(AI22="","",AI22*1000000+AB22*1000+U22)</f>
      </c>
      <c r="AK22" s="99">
        <f>IF(AI22="","",COUNTIF($AE$3:$AE$52,2)+RANK(AJ22,$AJ$3:$AJ$52))</f>
      </c>
      <c r="AL22" s="65" t="str">
        <f>IF(B22="","",IF(AE22=2,"Прошел",IF(AK22&lt;=24,"Прошел после перестрелки","Не прошел")))</f>
        <v>Прошел</v>
      </c>
    </row>
    <row r="23" spans="1:38" s="15" customFormat="1" ht="15" customHeight="1" thickBot="1" thickTop="1">
      <c r="A23" s="31">
        <v>28</v>
      </c>
      <c r="B23" s="35" t="str">
        <f>IF($A23&lt;=player_count,VLOOKUP($A23,list,2,0),"")</f>
        <v>Слоущ Дмитрий</v>
      </c>
      <c r="C23" s="74">
        <f>IF(ISERROR(MATCH($A23*1000+COLUMN()-3,game_code,0)),"",INDEX(game_results,MATCH($A23*1000+COLUMN()-3,game_code,0),1))</f>
        <v>140</v>
      </c>
      <c r="D23" s="36">
        <f>IF(ISERROR(MATCH($A23*1000+COLUMN()-3,game_code,0)),"",INDEX(game_results,MATCH($A23*1000+COLUMN()-3,game_code,0),1))</f>
        <v>170</v>
      </c>
      <c r="E23" s="36">
        <f>IF(ISERROR(MATCH($A23*1000+COLUMN()-3,game_code,0)),"",INDEX(game_results,MATCH($A23*1000+COLUMN()-3,game_code,0),1))</f>
      </c>
      <c r="F23" s="36">
        <f>IF(ISERROR(MATCH($A23*1000+COLUMN()-3,game_code,0)),"",INDEX(game_results,MATCH($A23*1000+COLUMN()-3,game_code,0),1))</f>
      </c>
      <c r="G23" s="36">
        <f>IF(ISERROR(MATCH($A23*1000+COLUMN()-3,game_code,0)),"",INDEX(game_results,MATCH($A23*1000+COLUMN()-3,game_code,0),1))</f>
      </c>
      <c r="H23" s="75">
        <f>IF(ISERROR(MATCH($A23*1000+COLUMN()-3,game_code,0)),"",INDEX(game_results,MATCH($A23*1000+COLUMN()-3,game_code,0),1))</f>
      </c>
      <c r="I23" s="74">
        <f>IF(ISERROR(MATCH($A23*1000+COLUMN()-9,game_code,0)),"",IF(INDEX(game_results,MATCH($A23*1000+COLUMN()-9,game_code,0),2)=0,"",INDEX(game_results,MATCH($A23*1000+COLUMN()-9,game_code,0),2)))</f>
        <v>2</v>
      </c>
      <c r="J23" s="36">
        <f>IF(ISERROR(MATCH($A23*1000+COLUMN()-9,game_code,0)),"",IF(INDEX(game_results,MATCH($A23*1000+COLUMN()-9,game_code,0),2)=0,"",INDEX(game_results,MATCH($A23*1000+COLUMN()-9,game_code,0),2)))</f>
        <v>3</v>
      </c>
      <c r="K23" s="36">
        <f>IF(ISERROR(MATCH($A23*1000+COLUMN()-9,game_code,0)),"",IF(INDEX(game_results,MATCH($A23*1000+COLUMN()-9,game_code,0),2)=0,"",INDEX(game_results,MATCH($A23*1000+COLUMN()-9,game_code,0),2)))</f>
      </c>
      <c r="L23" s="36">
        <f>IF(ISERROR(MATCH($A23*1000+COLUMN()-9,game_code,0)),"",IF(INDEX(game_results,MATCH($A23*1000+COLUMN()-9,game_code,0),2)=0,"",INDEX(game_results,MATCH($A23*1000+COLUMN()-9,game_code,0),2)))</f>
      </c>
      <c r="M23" s="36">
        <f>IF(ISERROR(MATCH($A23*1000+COLUMN()-9,game_code,0)),"",IF(INDEX(game_results,MATCH($A23*1000+COLUMN()-9,game_code,0),2)=0,"",INDEX(game_results,MATCH($A23*1000+COLUMN()-9,game_code,0),2)))</f>
      </c>
      <c r="N23" s="75">
        <f>IF(ISERROR(MATCH($A23*1000+COLUMN()-9,game_code,0)),"",IF(INDEX(game_results,MATCH($A23*1000+COLUMN()-9,game_code,0),2)=0,"",INDEX(game_results,MATCH($A23*1000+COLUMN()-9,game_code,0),2)))</f>
      </c>
      <c r="O23" s="28">
        <f>IF(I23="","",4-I23)</f>
        <v>2</v>
      </c>
      <c r="P23" s="70">
        <f>IF(J23="","",4-J23)</f>
        <v>1</v>
      </c>
      <c r="Q23" s="70">
        <f>IF(K23="","",4-K23)</f>
      </c>
      <c r="R23" s="70">
        <f>IF(L23="","",4-L23)</f>
      </c>
      <c r="S23" s="70">
        <f>IF(M23="","",4-M23)</f>
      </c>
      <c r="T23" s="76">
        <f>IF(N23="","",4-N23)</f>
      </c>
      <c r="U23" s="33">
        <f>SUM(C23:H23)</f>
        <v>310</v>
      </c>
      <c r="V23" s="32">
        <f>SUM(O23:T23)</f>
        <v>3</v>
      </c>
      <c r="W23" s="36">
        <f>SUMIF(player_in_game,A23,opponents_sum)</f>
        <v>18</v>
      </c>
      <c r="X23" s="36">
        <f>SUMIF(player_in_game,A23,opponents_points_sum)</f>
        <v>1330</v>
      </c>
      <c r="Y23" s="41">
        <f>1000000000000*V23+100000000*W23+1000*U23+X23/10</f>
        <v>3001800310133</v>
      </c>
      <c r="Z23" s="65">
        <f>IF($B23="","",RANK($Y23,$Y$3:$Y$52))</f>
        <v>27</v>
      </c>
      <c r="AA23" s="28">
        <f>IF(B23="","",O23+P23)</f>
        <v>3</v>
      </c>
      <c r="AB23" s="70">
        <f>SUMIF(player_in_game,A23,opponents_sum_2)</f>
        <v>15</v>
      </c>
      <c r="AC23" s="70">
        <f>IF(B23="","",AA23*1000+AB23)</f>
        <v>3015</v>
      </c>
      <c r="AD23" s="70">
        <f>IF($B23="","",RANK($AC23,$AC$3:$AC$52))</f>
        <v>20</v>
      </c>
      <c r="AE23" s="94">
        <f>IF(B23="","",IF(COUNTIF($AA$3:$AA$52,"&gt;="&amp;$AA23)&lt;=24,2,IF(COUNTIF($AA$3:$AA$52,"&gt;"&amp;$AA23)&lt;24,1,0)))</f>
        <v>2</v>
      </c>
      <c r="AF23" s="94">
        <f>IF(B23="","",IF(AE23=0,AD23-COUNTIF($AE$3:$AE$52,"&gt;0"),0))</f>
        <v>0</v>
      </c>
      <c r="AG23" s="95">
        <f>IF(B23="","",IF(AE23=1,1,IF($AM$2&gt;5,IF(AF23=1,IF(AND(MOD($AM$2,3)&lt;&gt;0,MOD($AM$2,4)&lt;&gt;0),1,0),IF(AF23=2,IF(AND(MOD($AM$2,3)=1,MOD($AM$2,4)&gt;1),1,0),0)),0)))</f>
        <v>0</v>
      </c>
      <c r="AH23" s="65" t="str">
        <f>IF(B23="","",IF(AE23=2,"Прошел",IF(AG23=1,"Перестрелка","Не прошел")))</f>
        <v>Прошел</v>
      </c>
      <c r="AI23" s="97">
        <f>IF(OR(B23="",AG23&lt;&gt;1,E23=""),"",V23)</f>
      </c>
      <c r="AJ23" s="70">
        <f>IF(AI23="","",AI23*1000000+AB23*1000+U23)</f>
      </c>
      <c r="AK23" s="99">
        <f>IF(AI23="","",COUNTIF($AE$3:$AE$52,2)+RANK(AJ23,$AJ$3:$AJ$52))</f>
      </c>
      <c r="AL23" s="65" t="str">
        <f>IF(B23="","",IF(AE23=2,"Прошел",IF(AK23&lt;=24,"Прошел после перестрелки","Не прошел")))</f>
        <v>Прошел</v>
      </c>
    </row>
    <row r="24" spans="1:38" s="15" customFormat="1" ht="15" customHeight="1" thickBot="1" thickTop="1">
      <c r="A24" s="31">
        <v>32</v>
      </c>
      <c r="B24" s="35" t="str">
        <f>IF($A24&lt;=player_count,VLOOKUP($A24,list,2,0),"")</f>
        <v>Черный Евгений</v>
      </c>
      <c r="C24" s="74">
        <f>IF(ISERROR(MATCH($A24*1000+COLUMN()-3,game_code,0)),"",INDEX(game_results,MATCH($A24*1000+COLUMN()-3,game_code,0),1))</f>
        <v>40</v>
      </c>
      <c r="D24" s="36">
        <f>IF(ISERROR(MATCH($A24*1000+COLUMN()-3,game_code,0)),"",INDEX(game_results,MATCH($A24*1000+COLUMN()-3,game_code,0),1))</f>
        <v>150</v>
      </c>
      <c r="E24" s="36">
        <f>IF(ISERROR(MATCH($A24*1000+COLUMN()-3,game_code,0)),"",INDEX(game_results,MATCH($A24*1000+COLUMN()-3,game_code,0),1))</f>
      </c>
      <c r="F24" s="36">
        <f>IF(ISERROR(MATCH($A24*1000+COLUMN()-3,game_code,0)),"",INDEX(game_results,MATCH($A24*1000+COLUMN()-3,game_code,0),1))</f>
      </c>
      <c r="G24" s="36">
        <f>IF(ISERROR(MATCH($A24*1000+COLUMN()-3,game_code,0)),"",INDEX(game_results,MATCH($A24*1000+COLUMN()-3,game_code,0),1))</f>
      </c>
      <c r="H24" s="75">
        <f>IF(ISERROR(MATCH($A24*1000+COLUMN()-3,game_code,0)),"",INDEX(game_results,MATCH($A24*1000+COLUMN()-3,game_code,0),1))</f>
      </c>
      <c r="I24" s="74">
        <f>IF(ISERROR(MATCH($A24*1000+COLUMN()-9,game_code,0)),"",IF(INDEX(game_results,MATCH($A24*1000+COLUMN()-9,game_code,0),2)=0,"",INDEX(game_results,MATCH($A24*1000+COLUMN()-9,game_code,0),2)))</f>
        <v>3</v>
      </c>
      <c r="J24" s="36">
        <f>IF(ISERROR(MATCH($A24*1000+COLUMN()-9,game_code,0)),"",IF(INDEX(game_results,MATCH($A24*1000+COLUMN()-9,game_code,0),2)=0,"",INDEX(game_results,MATCH($A24*1000+COLUMN()-9,game_code,0),2)))</f>
        <v>2</v>
      </c>
      <c r="K24" s="36">
        <f>IF(ISERROR(MATCH($A24*1000+COLUMN()-9,game_code,0)),"",IF(INDEX(game_results,MATCH($A24*1000+COLUMN()-9,game_code,0),2)=0,"",INDEX(game_results,MATCH($A24*1000+COLUMN()-9,game_code,0),2)))</f>
      </c>
      <c r="L24" s="36">
        <f>IF(ISERROR(MATCH($A24*1000+COLUMN()-9,game_code,0)),"",IF(INDEX(game_results,MATCH($A24*1000+COLUMN()-9,game_code,0),2)=0,"",INDEX(game_results,MATCH($A24*1000+COLUMN()-9,game_code,0),2)))</f>
      </c>
      <c r="M24" s="36">
        <f>IF(ISERROR(MATCH($A24*1000+COLUMN()-9,game_code,0)),"",IF(INDEX(game_results,MATCH($A24*1000+COLUMN()-9,game_code,0),2)=0,"",INDEX(game_results,MATCH($A24*1000+COLUMN()-9,game_code,0),2)))</f>
      </c>
      <c r="N24" s="75">
        <f>IF(ISERROR(MATCH($A24*1000+COLUMN()-9,game_code,0)),"",IF(INDEX(game_results,MATCH($A24*1000+COLUMN()-9,game_code,0),2)=0,"",INDEX(game_results,MATCH($A24*1000+COLUMN()-9,game_code,0),2)))</f>
      </c>
      <c r="O24" s="28">
        <f>IF(I24="","",4-I24)</f>
        <v>1</v>
      </c>
      <c r="P24" s="70">
        <f>IF(J24="","",4-J24)</f>
        <v>2</v>
      </c>
      <c r="Q24" s="70">
        <f>IF(K24="","",4-K24)</f>
      </c>
      <c r="R24" s="70">
        <f>IF(L24="","",4-L24)</f>
      </c>
      <c r="S24" s="70">
        <f>IF(M24="","",4-M24)</f>
      </c>
      <c r="T24" s="76">
        <f>IF(N24="","",4-N24)</f>
      </c>
      <c r="U24" s="33">
        <f>SUM(C24:H24)</f>
        <v>190</v>
      </c>
      <c r="V24" s="32">
        <f>SUM(O24:T24)</f>
        <v>3</v>
      </c>
      <c r="W24" s="36">
        <f>SUMIF(player_in_game,A24,opponents_sum)</f>
        <v>19</v>
      </c>
      <c r="X24" s="36">
        <f>SUMIF(player_in_game,A24,opponents_points_sum)</f>
        <v>1280</v>
      </c>
      <c r="Y24" s="41">
        <f>1000000000000*V24+100000000*W24+1000*U24+X24/10</f>
        <v>3001900190128</v>
      </c>
      <c r="Z24" s="65">
        <f>IF($B24="","",RANK($Y24,$Y$3:$Y$52))</f>
        <v>25</v>
      </c>
      <c r="AA24" s="28">
        <f>IF(B24="","",O24+P24)</f>
        <v>3</v>
      </c>
      <c r="AB24" s="70">
        <f>SUMIF(player_in_game,A24,opponents_sum_2)</f>
        <v>15</v>
      </c>
      <c r="AC24" s="70">
        <f>IF(B24="","",AA24*1000+AB24)</f>
        <v>3015</v>
      </c>
      <c r="AD24" s="70">
        <f>IF($B24="","",RANK($AC24,$AC$3:$AC$52))</f>
        <v>20</v>
      </c>
      <c r="AE24" s="94">
        <f>IF(B24="","",IF(COUNTIF($AA$3:$AA$52,"&gt;="&amp;$AA24)&lt;=24,2,IF(COUNTIF($AA$3:$AA$52,"&gt;"&amp;$AA24)&lt;24,1,0)))</f>
        <v>2</v>
      </c>
      <c r="AF24" s="94">
        <f>IF(B24="","",IF(AE24=0,AD24-COUNTIF($AE$3:$AE$52,"&gt;0"),0))</f>
        <v>0</v>
      </c>
      <c r="AG24" s="95">
        <f>IF(B24="","",IF(AE24=1,1,IF($AM$2&gt;5,IF(AF24=1,IF(AND(MOD($AM$2,3)&lt;&gt;0,MOD($AM$2,4)&lt;&gt;0),1,0),IF(AF24=2,IF(AND(MOD($AM$2,3)=1,MOD($AM$2,4)&gt;1),1,0),0)),0)))</f>
        <v>0</v>
      </c>
      <c r="AH24" s="65" t="str">
        <f>IF(B24="","",IF(AE24=2,"Прошел",IF(AG24=1,"Перестрелка","Не прошел")))</f>
        <v>Прошел</v>
      </c>
      <c r="AI24" s="97">
        <f>IF(OR(B24="",AG24&lt;&gt;1,E24=""),"",V24)</f>
      </c>
      <c r="AJ24" s="70">
        <f>IF(AI24="","",AI24*1000000+AB24*1000+U24)</f>
      </c>
      <c r="AK24" s="99">
        <f>IF(AI24="","",COUNTIF($AE$3:$AE$52,2)+RANK(AJ24,$AJ$3:$AJ$52))</f>
      </c>
      <c r="AL24" s="65" t="str">
        <f>IF(B24="","",IF(AE24=2,"Прошел",IF(AK24&lt;=24,"Прошел после перестрелки","Не прошел")))</f>
        <v>Прошел</v>
      </c>
    </row>
    <row r="25" spans="1:38" ht="14.25" thickBot="1" thickTop="1">
      <c r="A25" s="8">
        <v>20</v>
      </c>
      <c r="B25" s="35" t="str">
        <f>IF($A25&lt;=player_count,VLOOKUP($A25,list,2,0),"")</f>
        <v>Маркович Виктор</v>
      </c>
      <c r="C25" s="74">
        <f>IF(ISERROR(MATCH($A25*1000+COLUMN()-3,game_code,0)),"",INDEX(game_results,MATCH($A25*1000+COLUMN()-3,game_code,0),1))</f>
        <v>70</v>
      </c>
      <c r="D25" s="36">
        <f>IF(ISERROR(MATCH($A25*1000+COLUMN()-3,game_code,0)),"",INDEX(game_results,MATCH($A25*1000+COLUMN()-3,game_code,0),1))</f>
        <v>130</v>
      </c>
      <c r="E25" s="36">
        <f>IF(ISERROR(MATCH($A25*1000+COLUMN()-3,game_code,0)),"",INDEX(game_results,MATCH($A25*1000+COLUMN()-3,game_code,0),1))</f>
      </c>
      <c r="F25" s="36">
        <f>IF(ISERROR(MATCH($A25*1000+COLUMN()-3,game_code,0)),"",INDEX(game_results,MATCH($A25*1000+COLUMN()-3,game_code,0),1))</f>
      </c>
      <c r="G25" s="36">
        <f>IF(ISERROR(MATCH($A25*1000+COLUMN()-3,game_code,0)),"",INDEX(game_results,MATCH($A25*1000+COLUMN()-3,game_code,0),1))</f>
      </c>
      <c r="H25" s="75">
        <f>IF(ISERROR(MATCH($A25*1000+COLUMN()-3,game_code,0)),"",INDEX(game_results,MATCH($A25*1000+COLUMN()-3,game_code,0),1))</f>
      </c>
      <c r="I25" s="74">
        <f>IF(ISERROR(MATCH($A25*1000+COLUMN()-9,game_code,0)),"",IF(INDEX(game_results,MATCH($A25*1000+COLUMN()-9,game_code,0),2)=0,"",INDEX(game_results,MATCH($A25*1000+COLUMN()-9,game_code,0),2)))</f>
        <v>4</v>
      </c>
      <c r="J25" s="36">
        <f>IF(ISERROR(MATCH($A25*1000+COLUMN()-9,game_code,0)),"",IF(INDEX(game_results,MATCH($A25*1000+COLUMN()-9,game_code,0),2)=0,"",INDEX(game_results,MATCH($A25*1000+COLUMN()-9,game_code,0),2)))</f>
        <v>1</v>
      </c>
      <c r="K25" s="36">
        <f>IF(ISERROR(MATCH($A25*1000+COLUMN()-9,game_code,0)),"",IF(INDEX(game_results,MATCH($A25*1000+COLUMN()-9,game_code,0),2)=0,"",INDEX(game_results,MATCH($A25*1000+COLUMN()-9,game_code,0),2)))</f>
      </c>
      <c r="L25" s="36">
        <f>IF(ISERROR(MATCH($A25*1000+COLUMN()-9,game_code,0)),"",IF(INDEX(game_results,MATCH($A25*1000+COLUMN()-9,game_code,0),2)=0,"",INDEX(game_results,MATCH($A25*1000+COLUMN()-9,game_code,0),2)))</f>
      </c>
      <c r="M25" s="36">
        <f>IF(ISERROR(MATCH($A25*1000+COLUMN()-9,game_code,0)),"",IF(INDEX(game_results,MATCH($A25*1000+COLUMN()-9,game_code,0),2)=0,"",INDEX(game_results,MATCH($A25*1000+COLUMN()-9,game_code,0),2)))</f>
      </c>
      <c r="N25" s="75">
        <f>IF(ISERROR(MATCH($A25*1000+COLUMN()-9,game_code,0)),"",IF(INDEX(game_results,MATCH($A25*1000+COLUMN()-9,game_code,0),2)=0,"",INDEX(game_results,MATCH($A25*1000+COLUMN()-9,game_code,0),2)))</f>
      </c>
      <c r="O25" s="28">
        <f>IF(I25="","",4-I25)</f>
        <v>0</v>
      </c>
      <c r="P25" s="70">
        <f>IF(J25="","",4-J25)</f>
        <v>3</v>
      </c>
      <c r="Q25" s="70">
        <f>IF(K25="","",4-K25)</f>
      </c>
      <c r="R25" s="70">
        <f>IF(L25="","",4-L25)</f>
      </c>
      <c r="S25" s="70">
        <f>IF(M25="","",4-M25)</f>
      </c>
      <c r="T25" s="76">
        <f>IF(N25="","",4-N25)</f>
      </c>
      <c r="U25" s="28">
        <f>SUM(C25:H25)</f>
        <v>200</v>
      </c>
      <c r="V25" s="27">
        <f>SUM(O25:T25)</f>
        <v>3</v>
      </c>
      <c r="W25" s="36">
        <f>SUMIF(player_in_game,A25,opponents_sum)</f>
        <v>14</v>
      </c>
      <c r="X25" s="36">
        <f>SUMIF(player_in_game,A25,opponents_points_sum)</f>
        <v>960</v>
      </c>
      <c r="Y25" s="41">
        <f>1000000000000*V25+100000000*W25+1000*U25+X25/10</f>
        <v>3001400200096</v>
      </c>
      <c r="Z25" s="65">
        <f>IF($B25="","",RANK($Y25,$Y$3:$Y$52))</f>
        <v>29</v>
      </c>
      <c r="AA25" s="28">
        <f>IF(B25="","",O25+P25)</f>
        <v>3</v>
      </c>
      <c r="AB25" s="70">
        <f>SUMIF(player_in_game,A25,opponents_sum_2)</f>
        <v>10</v>
      </c>
      <c r="AC25" s="70">
        <f>IF(B25="","",AA25*1000+AB25)</f>
        <v>3010</v>
      </c>
      <c r="AD25" s="70">
        <f>IF($B25="","",RANK($AC25,$AC$3:$AC$52))</f>
        <v>23</v>
      </c>
      <c r="AE25" s="94">
        <f>IF(B25="","",IF(COUNTIF($AA$3:$AA$52,"&gt;="&amp;$AA25)&lt;=24,2,IF(COUNTIF($AA$3:$AA$52,"&gt;"&amp;$AA25)&lt;24,1,0)))</f>
        <v>2</v>
      </c>
      <c r="AF25" s="94">
        <f>IF(B25="","",IF(AE25=0,AD25-COUNTIF($AE$3:$AE$52,"&gt;0"),0))</f>
        <v>0</v>
      </c>
      <c r="AG25" s="95">
        <f>IF(B25="","",IF(AE25=1,1,IF($AM$2&gt;5,IF(AF25=1,IF(AND(MOD($AM$2,3)&lt;&gt;0,MOD($AM$2,4)&lt;&gt;0),1,0),IF(AF25=2,IF(AND(MOD($AM$2,3)=1,MOD($AM$2,4)&gt;1),1,0),0)),0)))</f>
        <v>0</v>
      </c>
      <c r="AH25" s="65" t="str">
        <f>IF(B25="","",IF(AE25=2,"Прошел",IF(AG25=1,"Перестрелка","Не прошел")))</f>
        <v>Прошел</v>
      </c>
      <c r="AI25" s="97">
        <f>IF(OR(B25="",AG25&lt;&gt;1,E25=""),"",V25)</f>
      </c>
      <c r="AJ25" s="70">
        <f>IF(AI25="","",AI25*1000000+AB25*1000+U25)</f>
      </c>
      <c r="AK25" s="99">
        <f>IF(AI25="","",COUNTIF($AE$3:$AE$52,2)+RANK(AJ25,$AJ$3:$AJ$52))</f>
      </c>
      <c r="AL25" s="65" t="str">
        <f>IF(B25="","",IF(AE25=2,"Прошел",IF(AK25&lt;=24,"Прошел после перестрелки","Не прошел")))</f>
        <v>Прошел</v>
      </c>
    </row>
    <row r="26" spans="1:38" ht="14.25" thickBot="1" thickTop="1">
      <c r="A26" s="8">
        <v>19</v>
      </c>
      <c r="B26" s="35" t="str">
        <f>IF($A26&lt;=player_count,VLOOKUP($A26,list,2,0),"")</f>
        <v>Рейн Леонид</v>
      </c>
      <c r="C26" s="74">
        <f>IF(ISERROR(MATCH($A26*1000+COLUMN()-3,game_code,0)),"",INDEX(game_results,MATCH($A26*1000+COLUMN()-3,game_code,0),1))</f>
        <v>130</v>
      </c>
      <c r="D26" s="36">
        <f>IF(ISERROR(MATCH($A26*1000+COLUMN()-3,game_code,0)),"",INDEX(game_results,MATCH($A26*1000+COLUMN()-3,game_code,0),1))</f>
        <v>160</v>
      </c>
      <c r="E26" s="36">
        <f>IF(ISERROR(MATCH($A26*1000+COLUMN()-3,game_code,0)),"",INDEX(game_results,MATCH($A26*1000+COLUMN()-3,game_code,0),1))</f>
        <v>180</v>
      </c>
      <c r="F26" s="36">
        <f>IF(ISERROR(MATCH($A26*1000+COLUMN()-3,game_code,0)),"",INDEX(game_results,MATCH($A26*1000+COLUMN()-3,game_code,0),1))</f>
      </c>
      <c r="G26" s="36">
        <f>IF(ISERROR(MATCH($A26*1000+COLUMN()-3,game_code,0)),"",INDEX(game_results,MATCH($A26*1000+COLUMN()-3,game_code,0),1))</f>
      </c>
      <c r="H26" s="75">
        <f>IF(ISERROR(MATCH($A26*1000+COLUMN()-3,game_code,0)),"",INDEX(game_results,MATCH($A26*1000+COLUMN()-3,game_code,0),1))</f>
      </c>
      <c r="I26" s="74">
        <f>IF(ISERROR(MATCH($A26*1000+COLUMN()-9,game_code,0)),"",IF(INDEX(game_results,MATCH($A26*1000+COLUMN()-9,game_code,0),2)=0,"",INDEX(game_results,MATCH($A26*1000+COLUMN()-9,game_code,0),2)))</f>
        <v>2</v>
      </c>
      <c r="J26" s="36">
        <f>IF(ISERROR(MATCH($A26*1000+COLUMN()-9,game_code,0)),"",IF(INDEX(game_results,MATCH($A26*1000+COLUMN()-9,game_code,0),2)=0,"",INDEX(game_results,MATCH($A26*1000+COLUMN()-9,game_code,0),2)))</f>
        <v>4</v>
      </c>
      <c r="K26" s="36">
        <f>IF(ISERROR(MATCH($A26*1000+COLUMN()-9,game_code,0)),"",IF(INDEX(game_results,MATCH($A26*1000+COLUMN()-9,game_code,0),2)=0,"",INDEX(game_results,MATCH($A26*1000+COLUMN()-9,game_code,0),2)))</f>
        <v>1</v>
      </c>
      <c r="L26" s="36">
        <f>IF(ISERROR(MATCH($A26*1000+COLUMN()-9,game_code,0)),"",IF(INDEX(game_results,MATCH($A26*1000+COLUMN()-9,game_code,0),2)=0,"",INDEX(game_results,MATCH($A26*1000+COLUMN()-9,game_code,0),2)))</f>
      </c>
      <c r="M26" s="36">
        <f>IF(ISERROR(MATCH($A26*1000+COLUMN()-9,game_code,0)),"",IF(INDEX(game_results,MATCH($A26*1000+COLUMN()-9,game_code,0),2)=0,"",INDEX(game_results,MATCH($A26*1000+COLUMN()-9,game_code,0),2)))</f>
      </c>
      <c r="N26" s="75">
        <f>IF(ISERROR(MATCH($A26*1000+COLUMN()-9,game_code,0)),"",IF(INDEX(game_results,MATCH($A26*1000+COLUMN()-9,game_code,0),2)=0,"",INDEX(game_results,MATCH($A26*1000+COLUMN()-9,game_code,0),2)))</f>
      </c>
      <c r="O26" s="28">
        <f>IF(I26="","",4-I26)</f>
        <v>2</v>
      </c>
      <c r="P26" s="70">
        <f>IF(J26="","",4-J26)</f>
        <v>0</v>
      </c>
      <c r="Q26" s="70">
        <f>IF(K26="","",4-K26)</f>
        <v>3</v>
      </c>
      <c r="R26" s="70">
        <f>IF(L26="","",4-L26)</f>
      </c>
      <c r="S26" s="70">
        <f>IF(M26="","",4-M26)</f>
      </c>
      <c r="T26" s="76">
        <f>IF(N26="","",4-N26)</f>
      </c>
      <c r="U26" s="28">
        <f>SUM(C26:H26)</f>
        <v>470</v>
      </c>
      <c r="V26" s="69">
        <f>SUM(O26:T26)</f>
        <v>5</v>
      </c>
      <c r="W26" s="70">
        <f>SUMIF(player_in_game,A26,opponents_sum)</f>
        <v>27</v>
      </c>
      <c r="X26" s="36">
        <f>SUMIF(player_in_game,A26,opponents_points_sum)</f>
        <v>2060</v>
      </c>
      <c r="Y26" s="41">
        <f>1000000000000*V26+100000000*W26+1000*U26+X26/10</f>
        <v>5002700470206</v>
      </c>
      <c r="Z26" s="65">
        <f>IF($B26="","",RANK($Y26,$Y$3:$Y$52))</f>
        <v>4</v>
      </c>
      <c r="AA26" s="28">
        <f>IF(B26="","",O26+P26)</f>
        <v>2</v>
      </c>
      <c r="AB26" s="70">
        <f>SUMIF(player_in_game,A26,opponents_sum_2)</f>
        <v>24</v>
      </c>
      <c r="AC26" s="70">
        <f>IF(B26="","",AA26*1000+AB26)</f>
        <v>2024</v>
      </c>
      <c r="AD26" s="70">
        <f>IF($B26="","",RANK($AC26,$AC$3:$AC$52))</f>
        <v>25</v>
      </c>
      <c r="AE26" s="94">
        <f>IF(B26="","",IF(COUNTIF($AA$3:$AA$52,"&gt;="&amp;$AA26)&lt;=24,2,IF(COUNTIF($AA$3:$AA$52,"&gt;"&amp;$AA26)&lt;24,1,0)))</f>
        <v>1</v>
      </c>
      <c r="AF26" s="94">
        <f>IF(B26="","",IF(AE26=0,AD26-COUNTIF($AE$3:$AE$52,"&gt;0"),0))</f>
        <v>0</v>
      </c>
      <c r="AG26" s="95">
        <f>IF(B26="","",IF(AE26=1,1,IF($AM$2&gt;5,IF(AF26=1,IF(AND(MOD($AM$2,3)&lt;&gt;0,MOD($AM$2,4)&lt;&gt;0),1,0),IF(AF26=2,IF(AND(MOD($AM$2,3)=1,MOD($AM$2,4)&gt;1),1,0),0)),0)))</f>
        <v>1</v>
      </c>
      <c r="AH26" s="65" t="str">
        <f>IF(B26="","",IF(AE26=2,"Прошел",IF(AG26=1,"Перестрелка","Не прошел")))</f>
        <v>Перестрелка</v>
      </c>
      <c r="AI26" s="97">
        <f>IF(OR(B26="",AG26&lt;&gt;1,E26=""),"",V26)</f>
        <v>5</v>
      </c>
      <c r="AJ26" s="70">
        <f>IF(AI26="","",AI26*1000000+AB26*1000+U26)</f>
        <v>5024470</v>
      </c>
      <c r="AK26" s="99">
        <f>IF(AI26="","",COUNTIF($AE$3:$AE$52,2)+RANK(AJ26,$AJ$3:$AJ$52))</f>
        <v>24</v>
      </c>
      <c r="AL26" s="65" t="str">
        <f>IF(B26="","",IF(AE26=2,"Прошел",IF(AK26&lt;=24,"Прошел после перестрелки","Не прошел")))</f>
        <v>Прошел после перестрелки</v>
      </c>
    </row>
    <row r="27" spans="1:38" ht="14.25" thickBot="1" thickTop="1">
      <c r="A27" s="8">
        <v>7</v>
      </c>
      <c r="B27" s="35" t="str">
        <f>IF($A27&lt;=player_count,VLOOKUP($A27,list,2,0),"")</f>
        <v>Ольштейн Юлия</v>
      </c>
      <c r="C27" s="74">
        <f>IF(ISERROR(MATCH($A27*1000+COLUMN()-3,game_code,0)),"",INDEX(game_results,MATCH($A27*1000+COLUMN()-3,game_code,0),1))</f>
        <v>60</v>
      </c>
      <c r="D27" s="36">
        <f>IF(ISERROR(MATCH($A27*1000+COLUMN()-3,game_code,0)),"",INDEX(game_results,MATCH($A27*1000+COLUMN()-3,game_code,0),1))</f>
        <v>20</v>
      </c>
      <c r="E27" s="36">
        <f>IF(ISERROR(MATCH($A27*1000+COLUMN()-3,game_code,0)),"",INDEX(game_results,MATCH($A27*1000+COLUMN()-3,game_code,0),1))</f>
        <v>90</v>
      </c>
      <c r="F27" s="36">
        <f>IF(ISERROR(MATCH($A27*1000+COLUMN()-3,game_code,0)),"",INDEX(game_results,MATCH($A27*1000+COLUMN()-3,game_code,0),1))</f>
      </c>
      <c r="G27" s="36">
        <f>IF(ISERROR(MATCH($A27*1000+COLUMN()-3,game_code,0)),"",INDEX(game_results,MATCH($A27*1000+COLUMN()-3,game_code,0),1))</f>
      </c>
      <c r="H27" s="75">
        <f>IF(ISERROR(MATCH($A27*1000+COLUMN()-3,game_code,0)),"",INDEX(game_results,MATCH($A27*1000+COLUMN()-3,game_code,0),1))</f>
      </c>
      <c r="I27" s="74">
        <f>IF(ISERROR(MATCH($A27*1000+COLUMN()-9,game_code,0)),"",IF(INDEX(game_results,MATCH($A27*1000+COLUMN()-9,game_code,0),2)=0,"",INDEX(game_results,MATCH($A27*1000+COLUMN()-9,game_code,0),2)))</f>
        <v>3</v>
      </c>
      <c r="J27" s="36">
        <f>IF(ISERROR(MATCH($A27*1000+COLUMN()-9,game_code,0)),"",IF(INDEX(game_results,MATCH($A27*1000+COLUMN()-9,game_code,0),2)=0,"",INDEX(game_results,MATCH($A27*1000+COLUMN()-9,game_code,0),2)))</f>
        <v>3</v>
      </c>
      <c r="K27" s="36">
        <f>IF(ISERROR(MATCH($A27*1000+COLUMN()-9,game_code,0)),"",IF(INDEX(game_results,MATCH($A27*1000+COLUMN()-9,game_code,0),2)=0,"",INDEX(game_results,MATCH($A27*1000+COLUMN()-9,game_code,0),2)))</f>
        <v>1</v>
      </c>
      <c r="L27" s="36">
        <f>IF(ISERROR(MATCH($A27*1000+COLUMN()-9,game_code,0)),"",IF(INDEX(game_results,MATCH($A27*1000+COLUMN()-9,game_code,0),2)=0,"",INDEX(game_results,MATCH($A27*1000+COLUMN()-9,game_code,0),2)))</f>
      </c>
      <c r="M27" s="36">
        <f>IF(ISERROR(MATCH($A27*1000+COLUMN()-9,game_code,0)),"",IF(INDEX(game_results,MATCH($A27*1000+COLUMN()-9,game_code,0),2)=0,"",INDEX(game_results,MATCH($A27*1000+COLUMN()-9,game_code,0),2)))</f>
      </c>
      <c r="N27" s="75">
        <f>IF(ISERROR(MATCH($A27*1000+COLUMN()-9,game_code,0)),"",IF(INDEX(game_results,MATCH($A27*1000+COLUMN()-9,game_code,0),2)=0,"",INDEX(game_results,MATCH($A27*1000+COLUMN()-9,game_code,0),2)))</f>
      </c>
      <c r="O27" s="28">
        <f>IF(I27="","",4-I27)</f>
        <v>1</v>
      </c>
      <c r="P27" s="70">
        <f>IF(J27="","",4-J27)</f>
        <v>1</v>
      </c>
      <c r="Q27" s="70">
        <f>IF(K27="","",4-K27)</f>
        <v>3</v>
      </c>
      <c r="R27" s="70">
        <f>IF(L27="","",4-L27)</f>
      </c>
      <c r="S27" s="70">
        <f>IF(M27="","",4-M27)</f>
      </c>
      <c r="T27" s="76">
        <f>IF(N27="","",4-N27)</f>
      </c>
      <c r="U27" s="28">
        <f>SUM(C27:H27)</f>
        <v>170</v>
      </c>
      <c r="V27" s="69">
        <f>SUM(O27:T27)</f>
        <v>5</v>
      </c>
      <c r="W27" s="36">
        <f>SUMIF(player_in_game,A27,opponents_sum)</f>
        <v>28</v>
      </c>
      <c r="X27" s="36">
        <f>SUMIF(player_in_game,A27,opponents_points_sum)</f>
        <v>1610</v>
      </c>
      <c r="Y27" s="41">
        <f>1000000000000*V27+100000000*W27+1000*U27+X27/10</f>
        <v>5002800170161</v>
      </c>
      <c r="Z27" s="65">
        <f>IF($B27="","",RANK($Y27,$Y$3:$Y$52))</f>
        <v>3</v>
      </c>
      <c r="AA27" s="28">
        <f>IF(B27="","",O27+P27)</f>
        <v>2</v>
      </c>
      <c r="AB27" s="70">
        <f>SUMIF(player_in_game,A27,opponents_sum_2)</f>
        <v>23</v>
      </c>
      <c r="AC27" s="70">
        <f>IF(B27="","",AA27*1000+AB27)</f>
        <v>2023</v>
      </c>
      <c r="AD27" s="70">
        <f>IF($B27="","",RANK($AC27,$AC$3:$AC$52))</f>
        <v>27</v>
      </c>
      <c r="AE27" s="94">
        <f>IF(B27="","",IF(COUNTIF($AA$3:$AA$52,"&gt;="&amp;$AA27)&lt;=24,2,IF(COUNTIF($AA$3:$AA$52,"&gt;"&amp;$AA27)&lt;24,1,0)))</f>
        <v>1</v>
      </c>
      <c r="AF27" s="94">
        <f>IF(B27="","",IF(AE27=0,AD27-COUNTIF($AE$3:$AE$52,"&gt;0"),0))</f>
        <v>0</v>
      </c>
      <c r="AG27" s="95">
        <f>IF(B27="","",IF(AE27=1,1,IF($AM$2&gt;5,IF(AF27=1,IF(AND(MOD($AM$2,3)&lt;&gt;0,MOD($AM$2,4)&lt;&gt;0),1,0),IF(AF27=2,IF(AND(MOD($AM$2,3)=1,MOD($AM$2,4)&gt;1),1,0),0)),0)))</f>
        <v>1</v>
      </c>
      <c r="AH27" s="65" t="str">
        <f>IF(B27="","",IF(AE27=2,"Прошел",IF(AG27=1,"Перестрелка","Не прошел")))</f>
        <v>Перестрелка</v>
      </c>
      <c r="AI27" s="97">
        <f>IF(OR(B27="",AG27&lt;&gt;1,E27=""),"",V27)</f>
        <v>5</v>
      </c>
      <c r="AJ27" s="70">
        <f>IF(AI27="","",AI27*1000000+AB27*1000+U27)</f>
        <v>5023170</v>
      </c>
      <c r="AK27" s="99">
        <f>IF(AI27="","",COUNTIF($AE$3:$AE$52,2)+RANK(AJ27,$AJ$3:$AJ$52))</f>
        <v>25</v>
      </c>
      <c r="AL27" s="65" t="str">
        <f>IF(B27="","",IF(AE27=2,"Прошел",IF(AK27&lt;=24,"Прошел после перестрелки","Не прошел")))</f>
        <v>Не прошел</v>
      </c>
    </row>
    <row r="28" spans="1:38" ht="14.25" thickBot="1" thickTop="1">
      <c r="A28" s="8">
        <v>31</v>
      </c>
      <c r="B28" s="35" t="str">
        <f>IF($A28&lt;=player_count,VLOOKUP($A28,list,2,0),"")</f>
        <v>Маргулис Даниил</v>
      </c>
      <c r="C28" s="74">
        <f>IF(ISERROR(MATCH($A28*1000+COLUMN()-3,game_code,0)),"",INDEX(game_results,MATCH($A28*1000+COLUMN()-3,game_code,0),1))</f>
        <v>120</v>
      </c>
      <c r="D28" s="36">
        <f>IF(ISERROR(MATCH($A28*1000+COLUMN()-3,game_code,0)),"",INDEX(game_results,MATCH($A28*1000+COLUMN()-3,game_code,0),1))</f>
        <v>10</v>
      </c>
      <c r="E28" s="36">
        <f>IF(ISERROR(MATCH($A28*1000+COLUMN()-3,game_code,0)),"",INDEX(game_results,MATCH($A28*1000+COLUMN()-3,game_code,0),1))</f>
        <v>100</v>
      </c>
      <c r="F28" s="36">
        <f>IF(ISERROR(MATCH($A28*1000+COLUMN()-3,game_code,0)),"",INDEX(game_results,MATCH($A28*1000+COLUMN()-3,game_code,0),1))</f>
      </c>
      <c r="G28" s="36">
        <f>IF(ISERROR(MATCH($A28*1000+COLUMN()-3,game_code,0)),"",INDEX(game_results,MATCH($A28*1000+COLUMN()-3,game_code,0),1))</f>
      </c>
      <c r="H28" s="75">
        <f>IF(ISERROR(MATCH($A28*1000+COLUMN()-3,game_code,0)),"",INDEX(game_results,MATCH($A28*1000+COLUMN()-3,game_code,0),1))</f>
      </c>
      <c r="I28" s="74">
        <f>IF(ISERROR(MATCH($A28*1000+COLUMN()-9,game_code,0)),"",IF(INDEX(game_results,MATCH($A28*1000+COLUMN()-9,game_code,0),2)=0,"",INDEX(game_results,MATCH($A28*1000+COLUMN()-9,game_code,0),2)))</f>
        <v>2</v>
      </c>
      <c r="J28" s="36">
        <f>IF(ISERROR(MATCH($A28*1000+COLUMN()-9,game_code,0)),"",IF(INDEX(game_results,MATCH($A28*1000+COLUMN()-9,game_code,0),2)=0,"",INDEX(game_results,MATCH($A28*1000+COLUMN()-9,game_code,0),2)))</f>
        <v>4</v>
      </c>
      <c r="K28" s="36">
        <f>IF(ISERROR(MATCH($A28*1000+COLUMN()-9,game_code,0)),"",IF(INDEX(game_results,MATCH($A28*1000+COLUMN()-9,game_code,0),2)=0,"",INDEX(game_results,MATCH($A28*1000+COLUMN()-9,game_code,0),2)))</f>
        <v>2</v>
      </c>
      <c r="L28" s="36">
        <f>IF(ISERROR(MATCH($A28*1000+COLUMN()-9,game_code,0)),"",IF(INDEX(game_results,MATCH($A28*1000+COLUMN()-9,game_code,0),2)=0,"",INDEX(game_results,MATCH($A28*1000+COLUMN()-9,game_code,0),2)))</f>
      </c>
      <c r="M28" s="36">
        <f>IF(ISERROR(MATCH($A28*1000+COLUMN()-9,game_code,0)),"",IF(INDEX(game_results,MATCH($A28*1000+COLUMN()-9,game_code,0),2)=0,"",INDEX(game_results,MATCH($A28*1000+COLUMN()-9,game_code,0),2)))</f>
      </c>
      <c r="N28" s="75">
        <f>IF(ISERROR(MATCH($A28*1000+COLUMN()-9,game_code,0)),"",IF(INDEX(game_results,MATCH($A28*1000+COLUMN()-9,game_code,0),2)=0,"",INDEX(game_results,MATCH($A28*1000+COLUMN()-9,game_code,0),2)))</f>
      </c>
      <c r="O28" s="28">
        <f>IF(I28="","",4-I28)</f>
        <v>2</v>
      </c>
      <c r="P28" s="70">
        <f>IF(J28="","",4-J28)</f>
        <v>0</v>
      </c>
      <c r="Q28" s="70">
        <f>IF(K28="","",4-K28)</f>
        <v>2</v>
      </c>
      <c r="R28" s="70">
        <f>IF(L28="","",4-L28)</f>
      </c>
      <c r="S28" s="70">
        <f>IF(M28="","",4-M28)</f>
      </c>
      <c r="T28" s="76">
        <f>IF(N28="","",4-N28)</f>
      </c>
      <c r="U28" s="28">
        <f>SUM(C28:H28)</f>
        <v>230</v>
      </c>
      <c r="V28" s="69">
        <f>SUM(O28:T28)</f>
        <v>4</v>
      </c>
      <c r="W28" s="36">
        <f>SUMIF(player_in_game,A28,opponents_sum)</f>
        <v>33</v>
      </c>
      <c r="X28" s="36">
        <f>SUMIF(player_in_game,A28,opponents_points_sum)</f>
        <v>2200</v>
      </c>
      <c r="Y28" s="41">
        <f>1000000000000*V28+100000000*W28+1000*U28+X28/10</f>
        <v>4003300230220</v>
      </c>
      <c r="Z28" s="65">
        <f>IF($B28="","",RANK($Y28,$Y$3:$Y$52))</f>
        <v>9</v>
      </c>
      <c r="AA28" s="28">
        <f>IF(B28="","",O28+P28)</f>
        <v>2</v>
      </c>
      <c r="AB28" s="70">
        <f>SUMIF(player_in_game,A28,opponents_sum_2)</f>
        <v>24</v>
      </c>
      <c r="AC28" s="70">
        <f>IF(B28="","",AA28*1000+AB28)</f>
        <v>2024</v>
      </c>
      <c r="AD28" s="70">
        <f>IF($B28="","",RANK($AC28,$AC$3:$AC$52))</f>
        <v>25</v>
      </c>
      <c r="AE28" s="94">
        <f>IF(B28="","",IF(COUNTIF($AA$3:$AA$52,"&gt;="&amp;$AA28)&lt;=24,2,IF(COUNTIF($AA$3:$AA$52,"&gt;"&amp;$AA28)&lt;24,1,0)))</f>
        <v>1</v>
      </c>
      <c r="AF28" s="94">
        <f>IF(B28="","",IF(AE28=0,AD28-COUNTIF($AE$3:$AE$52,"&gt;0"),0))</f>
        <v>0</v>
      </c>
      <c r="AG28" s="95">
        <f>IF(B28="","",IF(AE28=1,1,IF($AM$2&gt;5,IF(AF28=1,IF(AND(MOD($AM$2,3)&lt;&gt;0,MOD($AM$2,4)&lt;&gt;0),1,0),IF(AF28=2,IF(AND(MOD($AM$2,3)=1,MOD($AM$2,4)&gt;1),1,0),0)),0)))</f>
        <v>1</v>
      </c>
      <c r="AH28" s="65" t="str">
        <f>IF(B28="","",IF(AE28=2,"Прошел",IF(AG28=1,"Перестрелка","Не прошел")))</f>
        <v>Перестрелка</v>
      </c>
      <c r="AI28" s="97">
        <f>IF(OR(B28="",AG28&lt;&gt;1,E28=""),"",V28)</f>
        <v>4</v>
      </c>
      <c r="AJ28" s="70">
        <f>IF(AI28="","",AI28*1000000+AB28*1000+U28)</f>
        <v>4024230</v>
      </c>
      <c r="AK28" s="99">
        <f>IF(AI28="","",COUNTIF($AE$3:$AE$52,2)+RANK(AJ28,$AJ$3:$AJ$52))</f>
        <v>26</v>
      </c>
      <c r="AL28" s="65" t="str">
        <f>IF(B28="","",IF(AE28=2,"Прошел",IF(AK28&lt;=24,"Прошел после перестрелки","Не прошел")))</f>
        <v>Не прошел</v>
      </c>
    </row>
    <row r="29" spans="1:38" ht="14.25" thickBot="1" thickTop="1">
      <c r="A29" s="8">
        <v>30</v>
      </c>
      <c r="B29" s="35" t="str">
        <f>IF($A29&lt;=player_count,VLOOKUP($A29,list,2,0),"")</f>
        <v>Манусов Евгений</v>
      </c>
      <c r="C29" s="74">
        <f>IF(ISERROR(MATCH($A29*1000+COLUMN()-3,game_code,0)),"",INDEX(game_results,MATCH($A29*1000+COLUMN()-3,game_code,0),1))</f>
        <v>20</v>
      </c>
      <c r="D29" s="36">
        <f>IF(ISERROR(MATCH($A29*1000+COLUMN()-3,game_code,0)),"",INDEX(game_results,MATCH($A29*1000+COLUMN()-3,game_code,0),1))</f>
        <v>40</v>
      </c>
      <c r="E29" s="36">
        <f>IF(ISERROR(MATCH($A29*1000+COLUMN()-3,game_code,0)),"",INDEX(game_results,MATCH($A29*1000+COLUMN()-3,game_code,0),1))</f>
        <v>80</v>
      </c>
      <c r="F29" s="36">
        <f>IF(ISERROR(MATCH($A29*1000+COLUMN()-3,game_code,0)),"",INDEX(game_results,MATCH($A29*1000+COLUMN()-3,game_code,0),1))</f>
      </c>
      <c r="G29" s="36">
        <f>IF(ISERROR(MATCH($A29*1000+COLUMN()-3,game_code,0)),"",INDEX(game_results,MATCH($A29*1000+COLUMN()-3,game_code,0),1))</f>
      </c>
      <c r="H29" s="75">
        <f>IF(ISERROR(MATCH($A29*1000+COLUMN()-3,game_code,0)),"",INDEX(game_results,MATCH($A29*1000+COLUMN()-3,game_code,0),1))</f>
      </c>
      <c r="I29" s="74">
        <f>IF(ISERROR(MATCH($A29*1000+COLUMN()-9,game_code,0)),"",IF(INDEX(game_results,MATCH($A29*1000+COLUMN()-9,game_code,0),2)=0,"",INDEX(game_results,MATCH($A29*1000+COLUMN()-9,game_code,0),2)))</f>
        <v>4</v>
      </c>
      <c r="J29" s="36">
        <f>IF(ISERROR(MATCH($A29*1000+COLUMN()-9,game_code,0)),"",IF(INDEX(game_results,MATCH($A29*1000+COLUMN()-9,game_code,0),2)=0,"",INDEX(game_results,MATCH($A29*1000+COLUMN()-9,game_code,0),2)))</f>
        <v>2</v>
      </c>
      <c r="K29" s="36">
        <f>IF(ISERROR(MATCH($A29*1000+COLUMN()-9,game_code,0)),"",IF(INDEX(game_results,MATCH($A29*1000+COLUMN()-9,game_code,0),2)=0,"",INDEX(game_results,MATCH($A29*1000+COLUMN()-9,game_code,0),2)))</f>
        <v>2</v>
      </c>
      <c r="L29" s="36">
        <f>IF(ISERROR(MATCH($A29*1000+COLUMN()-9,game_code,0)),"",IF(INDEX(game_results,MATCH($A29*1000+COLUMN()-9,game_code,0),2)=0,"",INDEX(game_results,MATCH($A29*1000+COLUMN()-9,game_code,0),2)))</f>
      </c>
      <c r="M29" s="36">
        <f>IF(ISERROR(MATCH($A29*1000+COLUMN()-9,game_code,0)),"",IF(INDEX(game_results,MATCH($A29*1000+COLUMN()-9,game_code,0),2)=0,"",INDEX(game_results,MATCH($A29*1000+COLUMN()-9,game_code,0),2)))</f>
      </c>
      <c r="N29" s="75">
        <f>IF(ISERROR(MATCH($A29*1000+COLUMN()-9,game_code,0)),"",IF(INDEX(game_results,MATCH($A29*1000+COLUMN()-9,game_code,0),2)=0,"",INDEX(game_results,MATCH($A29*1000+COLUMN()-9,game_code,0),2)))</f>
      </c>
      <c r="O29" s="28">
        <f>IF(I29="","",4-I29)</f>
        <v>0</v>
      </c>
      <c r="P29" s="70">
        <f>IF(J29="","",4-J29)</f>
        <v>2</v>
      </c>
      <c r="Q29" s="70">
        <f>IF(K29="","",4-K29)</f>
        <v>2</v>
      </c>
      <c r="R29" s="70">
        <f>IF(L29="","",4-L29)</f>
      </c>
      <c r="S29" s="70">
        <f>IF(M29="","",4-M29)</f>
      </c>
      <c r="T29" s="76">
        <f>IF(N29="","",4-N29)</f>
      </c>
      <c r="U29" s="28">
        <f>SUM(C29:H29)</f>
        <v>140</v>
      </c>
      <c r="V29" s="69">
        <f>SUM(O29:T29)</f>
        <v>4</v>
      </c>
      <c r="W29" s="36">
        <f>SUMIF(player_in_game,A29,opponents_sum)</f>
        <v>24</v>
      </c>
      <c r="X29" s="36">
        <f>SUMIF(player_in_game,A29,opponents_points_sum)</f>
        <v>1390</v>
      </c>
      <c r="Y29" s="41">
        <f>1000000000000*V29+100000000*W29+1000*U29+X29/10</f>
        <v>4002400140139</v>
      </c>
      <c r="Z29" s="65">
        <f>IF($B29="","",RANK($Y29,$Y$3:$Y$52))</f>
        <v>12</v>
      </c>
      <c r="AA29" s="28">
        <f>IF(B29="","",O29+P29)</f>
        <v>2</v>
      </c>
      <c r="AB29" s="70">
        <f>SUMIF(player_in_game,A29,opponents_sum_2)</f>
        <v>18</v>
      </c>
      <c r="AC29" s="70">
        <f>IF(B29="","",AA29*1000+AB29)</f>
        <v>2018</v>
      </c>
      <c r="AD29" s="70">
        <f>IF($B29="","",RANK($AC29,$AC$3:$AC$52))</f>
        <v>29</v>
      </c>
      <c r="AE29" s="94">
        <f>IF(B29="","",IF(COUNTIF($AA$3:$AA$52,"&gt;="&amp;$AA29)&lt;=24,2,IF(COUNTIF($AA$3:$AA$52,"&gt;"&amp;$AA29)&lt;24,1,0)))</f>
        <v>1</v>
      </c>
      <c r="AF29" s="94">
        <f>IF(B29="","",IF(AE29=0,AD29-COUNTIF($AE$3:$AE$52,"&gt;0"),0))</f>
        <v>0</v>
      </c>
      <c r="AG29" s="95">
        <f>IF(B29="","",IF(AE29=1,1,IF($AM$2&gt;5,IF(AF29=1,IF(AND(MOD($AM$2,3)&lt;&gt;0,MOD($AM$2,4)&lt;&gt;0),1,0),IF(AF29=2,IF(AND(MOD($AM$2,3)=1,MOD($AM$2,4)&gt;1),1,0),0)),0)))</f>
        <v>1</v>
      </c>
      <c r="AH29" s="65" t="str">
        <f>IF(B29="","",IF(AE29=2,"Прошел",IF(AG29=1,"Перестрелка","Не прошел")))</f>
        <v>Перестрелка</v>
      </c>
      <c r="AI29" s="97">
        <f>IF(OR(B29="",AG29&lt;&gt;1,E29=""),"",V29)</f>
        <v>4</v>
      </c>
      <c r="AJ29" s="70">
        <f>IF(AI29="","",AI29*1000000+AB29*1000+U29)</f>
        <v>4018140</v>
      </c>
      <c r="AK29" s="99">
        <f>IF(AI29="","",COUNTIF($AE$3:$AE$52,2)+RANK(AJ29,$AJ$3:$AJ$52))</f>
        <v>27</v>
      </c>
      <c r="AL29" s="65" t="str">
        <f>IF(B29="","",IF(AE29=2,"Прошел",IF(AK29&lt;=24,"Прошел после перестрелки","Не прошел")))</f>
        <v>Не прошел</v>
      </c>
    </row>
    <row r="30" spans="1:38" ht="14.25" thickBot="1" thickTop="1">
      <c r="A30" s="8">
        <v>23</v>
      </c>
      <c r="B30" s="35" t="str">
        <f>IF($A30&lt;=player_count,VLOOKUP($A30,list,2,0),"")</f>
        <v>Барский Тимур</v>
      </c>
      <c r="C30" s="74">
        <f>IF(ISERROR(MATCH($A30*1000+COLUMN()-3,game_code,0)),"",INDEX(game_results,MATCH($A30*1000+COLUMN()-3,game_code,0),1))</f>
        <v>100</v>
      </c>
      <c r="D30" s="36">
        <f>IF(ISERROR(MATCH($A30*1000+COLUMN()-3,game_code,0)),"",INDEX(game_results,MATCH($A30*1000+COLUMN()-3,game_code,0),1))</f>
        <v>80</v>
      </c>
      <c r="E30" s="36">
        <f>IF(ISERROR(MATCH($A30*1000+COLUMN()-3,game_code,0)),"",INDEX(game_results,MATCH($A30*1000+COLUMN()-3,game_code,0),1))</f>
        <v>50</v>
      </c>
      <c r="F30" s="36">
        <f>IF(ISERROR(MATCH($A30*1000+COLUMN()-3,game_code,0)),"",INDEX(game_results,MATCH($A30*1000+COLUMN()-3,game_code,0),1))</f>
      </c>
      <c r="G30" s="36">
        <f>IF(ISERROR(MATCH($A30*1000+COLUMN()-3,game_code,0)),"",INDEX(game_results,MATCH($A30*1000+COLUMN()-3,game_code,0),1))</f>
      </c>
      <c r="H30" s="75">
        <f>IF(ISERROR(MATCH($A30*1000+COLUMN()-3,game_code,0)),"",INDEX(game_results,MATCH($A30*1000+COLUMN()-3,game_code,0),1))</f>
      </c>
      <c r="I30" s="74">
        <f>IF(ISERROR(MATCH($A30*1000+COLUMN()-9,game_code,0)),"",IF(INDEX(game_results,MATCH($A30*1000+COLUMN()-9,game_code,0),2)=0,"",INDEX(game_results,MATCH($A30*1000+COLUMN()-9,game_code,0),2)))</f>
        <v>3</v>
      </c>
      <c r="J30" s="36">
        <f>IF(ISERROR(MATCH($A30*1000+COLUMN()-9,game_code,0)),"",IF(INDEX(game_results,MATCH($A30*1000+COLUMN()-9,game_code,0),2)=0,"",INDEX(game_results,MATCH($A30*1000+COLUMN()-9,game_code,0),2)))</f>
        <v>3</v>
      </c>
      <c r="K30" s="36">
        <f>IF(ISERROR(MATCH($A30*1000+COLUMN()-9,game_code,0)),"",IF(INDEX(game_results,MATCH($A30*1000+COLUMN()-9,game_code,0),2)=0,"",INDEX(game_results,MATCH($A30*1000+COLUMN()-9,game_code,0),2)))</f>
        <v>3</v>
      </c>
      <c r="L30" s="36">
        <f>IF(ISERROR(MATCH($A30*1000+COLUMN()-9,game_code,0)),"",IF(INDEX(game_results,MATCH($A30*1000+COLUMN()-9,game_code,0),2)=0,"",INDEX(game_results,MATCH($A30*1000+COLUMN()-9,game_code,0),2)))</f>
      </c>
      <c r="M30" s="36">
        <f>IF(ISERROR(MATCH($A30*1000+COLUMN()-9,game_code,0)),"",IF(INDEX(game_results,MATCH($A30*1000+COLUMN()-9,game_code,0),2)=0,"",INDEX(game_results,MATCH($A30*1000+COLUMN()-9,game_code,0),2)))</f>
      </c>
      <c r="N30" s="75">
        <f>IF(ISERROR(MATCH($A30*1000+COLUMN()-9,game_code,0)),"",IF(INDEX(game_results,MATCH($A30*1000+COLUMN()-9,game_code,0),2)=0,"",INDEX(game_results,MATCH($A30*1000+COLUMN()-9,game_code,0),2)))</f>
      </c>
      <c r="O30" s="28">
        <f>IF(I30="","",4-I30)</f>
        <v>1</v>
      </c>
      <c r="P30" s="70">
        <f>IF(J30="","",4-J30)</f>
        <v>1</v>
      </c>
      <c r="Q30" s="70">
        <f>IF(K30="","",4-K30)</f>
        <v>1</v>
      </c>
      <c r="R30" s="70">
        <f>IF(L30="","",4-L30)</f>
      </c>
      <c r="S30" s="70">
        <f>IF(M30="","",4-M30)</f>
      </c>
      <c r="T30" s="76">
        <f>IF(N30="","",4-N30)</f>
      </c>
      <c r="U30" s="28">
        <f>SUM(C30:H30)</f>
        <v>230</v>
      </c>
      <c r="V30" s="69">
        <f>SUM(O30:T30)</f>
        <v>3</v>
      </c>
      <c r="W30" s="36">
        <f>SUMIF(player_in_game,A30,opponents_sum)</f>
        <v>30</v>
      </c>
      <c r="X30" s="36">
        <f>SUMIF(player_in_game,A30,opponents_points_sum)</f>
        <v>2350</v>
      </c>
      <c r="Y30" s="41">
        <f>1000000000000*V30+100000000*W30+1000*U30+X30/10</f>
        <v>3003000230235</v>
      </c>
      <c r="Z30" s="65">
        <f>IF($B30="","",RANK($Y30,$Y$3:$Y$52))</f>
        <v>19</v>
      </c>
      <c r="AA30" s="28">
        <f>IF(B30="","",O30+P30)</f>
        <v>2</v>
      </c>
      <c r="AB30" s="70">
        <f>SUMIF(player_in_game,A30,opponents_sum_2)</f>
        <v>25</v>
      </c>
      <c r="AC30" s="70">
        <f>IF(B30="","",AA30*1000+AB30)</f>
        <v>2025</v>
      </c>
      <c r="AD30" s="70">
        <f>IF($B30="","",RANK($AC30,$AC$3:$AC$52))</f>
        <v>24</v>
      </c>
      <c r="AE30" s="94">
        <f>IF(B30="","",IF(COUNTIF($AA$3:$AA$52,"&gt;="&amp;$AA30)&lt;=24,2,IF(COUNTIF($AA$3:$AA$52,"&gt;"&amp;$AA30)&lt;24,1,0)))</f>
        <v>1</v>
      </c>
      <c r="AF30" s="94">
        <f>IF(B30="","",IF(AE30=0,AD30-COUNTIF($AE$3:$AE$52,"&gt;0"),0))</f>
        <v>0</v>
      </c>
      <c r="AG30" s="95">
        <f>IF(B30="","",IF(AE30=1,1,IF($AM$2&gt;5,IF(AF30=1,IF(AND(MOD($AM$2,3)&lt;&gt;0,MOD($AM$2,4)&lt;&gt;0),1,0),IF(AF30=2,IF(AND(MOD($AM$2,3)=1,MOD($AM$2,4)&gt;1),1,0),0)),0)))</f>
        <v>1</v>
      </c>
      <c r="AH30" s="65" t="str">
        <f>IF(B30="","",IF(AE30=2,"Прошел",IF(AG30=1,"Перестрелка","Не прошел")))</f>
        <v>Перестрелка</v>
      </c>
      <c r="AI30" s="97">
        <f>IF(OR(B30="",AG30&lt;&gt;1,E30=""),"",V30)</f>
        <v>3</v>
      </c>
      <c r="AJ30" s="70">
        <f>IF(AI30="","",AI30*1000000+AB30*1000+U30)</f>
        <v>3025230</v>
      </c>
      <c r="AK30" s="99">
        <f>IF(AI30="","",COUNTIF($AE$3:$AE$52,2)+RANK(AJ30,$AJ$3:$AJ$52))</f>
        <v>28</v>
      </c>
      <c r="AL30" s="65" t="str">
        <f>IF(B30="","",IF(AE30=2,"Прошел",IF(AK30&lt;=24,"Прошел после перестрелки","Не прошел")))</f>
        <v>Не прошел</v>
      </c>
    </row>
    <row r="31" spans="1:38" ht="14.25" thickBot="1" thickTop="1">
      <c r="A31" s="8">
        <v>12</v>
      </c>
      <c r="B31" s="35" t="str">
        <f>IF($A31&lt;=player_count,VLOOKUP($A31,list,2,0),"")</f>
        <v>Блюмштейн Даня</v>
      </c>
      <c r="C31" s="74">
        <f>IF(ISERROR(MATCH($A31*1000+COLUMN()-3,game_code,0)),"",INDEX(game_results,MATCH($A31*1000+COLUMN()-3,game_code,0),1))</f>
        <v>80</v>
      </c>
      <c r="D31" s="36">
        <f>IF(ISERROR(MATCH($A31*1000+COLUMN()-3,game_code,0)),"",INDEX(game_results,MATCH($A31*1000+COLUMN()-3,game_code,0),1))</f>
        <v>70</v>
      </c>
      <c r="E31" s="36">
        <f>IF(ISERROR(MATCH($A31*1000+COLUMN()-3,game_code,0)),"",INDEX(game_results,MATCH($A31*1000+COLUMN()-3,game_code,0),1))</f>
        <v>50</v>
      </c>
      <c r="F31" s="36">
        <f>IF(ISERROR(MATCH($A31*1000+COLUMN()-3,game_code,0)),"",INDEX(game_results,MATCH($A31*1000+COLUMN()-3,game_code,0),1))</f>
      </c>
      <c r="G31" s="36">
        <f>IF(ISERROR(MATCH($A31*1000+COLUMN()-3,game_code,0)),"",INDEX(game_results,MATCH($A31*1000+COLUMN()-3,game_code,0),1))</f>
      </c>
      <c r="H31" s="75">
        <f>IF(ISERROR(MATCH($A31*1000+COLUMN()-3,game_code,0)),"",INDEX(game_results,MATCH($A31*1000+COLUMN()-3,game_code,0),1))</f>
      </c>
      <c r="I31" s="74">
        <f>IF(ISERROR(MATCH($A31*1000+COLUMN()-9,game_code,0)),"",IF(INDEX(game_results,MATCH($A31*1000+COLUMN()-9,game_code,0),2)=0,"",INDEX(game_results,MATCH($A31*1000+COLUMN()-9,game_code,0),2)))</f>
        <v>4</v>
      </c>
      <c r="J31" s="36">
        <f>IF(ISERROR(MATCH($A31*1000+COLUMN()-9,game_code,0)),"",IF(INDEX(game_results,MATCH($A31*1000+COLUMN()-9,game_code,0),2)=0,"",INDEX(game_results,MATCH($A31*1000+COLUMN()-9,game_code,0),2)))</f>
        <v>2</v>
      </c>
      <c r="K31" s="36">
        <f>IF(ISERROR(MATCH($A31*1000+COLUMN()-9,game_code,0)),"",IF(INDEX(game_results,MATCH($A31*1000+COLUMN()-9,game_code,0),2)=0,"",INDEX(game_results,MATCH($A31*1000+COLUMN()-9,game_code,0),2)))</f>
        <v>3</v>
      </c>
      <c r="L31" s="36">
        <f>IF(ISERROR(MATCH($A31*1000+COLUMN()-9,game_code,0)),"",IF(INDEX(game_results,MATCH($A31*1000+COLUMN()-9,game_code,0),2)=0,"",INDEX(game_results,MATCH($A31*1000+COLUMN()-9,game_code,0),2)))</f>
      </c>
      <c r="M31" s="36">
        <f>IF(ISERROR(MATCH($A31*1000+COLUMN()-9,game_code,0)),"",IF(INDEX(game_results,MATCH($A31*1000+COLUMN()-9,game_code,0),2)=0,"",INDEX(game_results,MATCH($A31*1000+COLUMN()-9,game_code,0),2)))</f>
      </c>
      <c r="N31" s="75">
        <f>IF(ISERROR(MATCH($A31*1000+COLUMN()-9,game_code,0)),"",IF(INDEX(game_results,MATCH($A31*1000+COLUMN()-9,game_code,0),2)=0,"",INDEX(game_results,MATCH($A31*1000+COLUMN()-9,game_code,0),2)))</f>
      </c>
      <c r="O31" s="28">
        <f>IF(I31="","",4-I31)</f>
        <v>0</v>
      </c>
      <c r="P31" s="70">
        <f>IF(J31="","",4-J31)</f>
        <v>2</v>
      </c>
      <c r="Q31" s="70">
        <f>IF(K31="","",4-K31)</f>
        <v>1</v>
      </c>
      <c r="R31" s="70">
        <f>IF(L31="","",4-L31)</f>
      </c>
      <c r="S31" s="70">
        <f>IF(M31="","",4-M31)</f>
      </c>
      <c r="T31" s="76">
        <f>IF(N31="","",4-N31)</f>
      </c>
      <c r="U31" s="28">
        <f>SUM(C31:H31)</f>
        <v>200</v>
      </c>
      <c r="V31" s="69">
        <f>SUM(O31:T31)</f>
        <v>3</v>
      </c>
      <c r="W31" s="36">
        <f>SUMIF(player_in_game,A31,opponents_sum)</f>
        <v>26</v>
      </c>
      <c r="X31" s="36">
        <f>SUMIF(player_in_game,A31,opponents_points_sum)</f>
        <v>1500</v>
      </c>
      <c r="Y31" s="41">
        <f>1000000000000*V31+100000000*W31+1000*U31+X31/10</f>
        <v>3002600200150</v>
      </c>
      <c r="Z31" s="65">
        <f>IF($B31="","",RANK($Y31,$Y$3:$Y$52))</f>
        <v>20</v>
      </c>
      <c r="AA31" s="28">
        <f>IF(B31="","",O31+P31)</f>
        <v>2</v>
      </c>
      <c r="AB31" s="70">
        <f>SUMIF(player_in_game,A31,opponents_sum_2)</f>
        <v>21</v>
      </c>
      <c r="AC31" s="70">
        <f>IF(B31="","",AA31*1000+AB31)</f>
        <v>2021</v>
      </c>
      <c r="AD31" s="70">
        <f>IF($B31="","",RANK($AC31,$AC$3:$AC$52))</f>
        <v>28</v>
      </c>
      <c r="AE31" s="94">
        <f>IF(B31="","",IF(COUNTIF($AA$3:$AA$52,"&gt;="&amp;$AA31)&lt;=24,2,IF(COUNTIF($AA$3:$AA$52,"&gt;"&amp;$AA31)&lt;24,1,0)))</f>
        <v>1</v>
      </c>
      <c r="AF31" s="94">
        <f>IF(B31="","",IF(AE31=0,AD31-COUNTIF($AE$3:$AE$52,"&gt;0"),0))</f>
        <v>0</v>
      </c>
      <c r="AG31" s="95">
        <f>IF(B31="","",IF(AE31=1,1,IF($AM$2&gt;5,IF(AF31=1,IF(AND(MOD($AM$2,3)&lt;&gt;0,MOD($AM$2,4)&lt;&gt;0),1,0),IF(AF31=2,IF(AND(MOD($AM$2,3)=1,MOD($AM$2,4)&gt;1),1,0),0)),0)))</f>
        <v>1</v>
      </c>
      <c r="AH31" s="65" t="str">
        <f>IF(B31="","",IF(AE31=2,"Прошел",IF(AG31=1,"Перестрелка","Не прошел")))</f>
        <v>Перестрелка</v>
      </c>
      <c r="AI31" s="97">
        <f>IF(OR(B31="",AG31&lt;&gt;1,E31=""),"",V31)</f>
        <v>3</v>
      </c>
      <c r="AJ31" s="70">
        <f>IF(AI31="","",AI31*1000000+AB31*1000+U31)</f>
        <v>3021200</v>
      </c>
      <c r="AK31" s="99">
        <f>IF(AI31="","",COUNTIF($AE$3:$AE$52,2)+RANK(AJ31,$AJ$3:$AJ$52))</f>
        <v>29</v>
      </c>
      <c r="AL31" s="65" t="str">
        <f>IF(B31="","",IF(AE31=2,"Прошел",IF(AK31&lt;=24,"Прошел после перестрелки","Не прошел")))</f>
        <v>Не прошел</v>
      </c>
    </row>
    <row r="32" spans="1:38" ht="14.25" thickBot="1" thickTop="1">
      <c r="A32" s="8">
        <v>3</v>
      </c>
      <c r="B32" s="35" t="str">
        <f>IF($A32&lt;=player_count,VLOOKUP($A32,list,2,0),"")</f>
        <v>Александрова Светлана</v>
      </c>
      <c r="C32" s="74">
        <f>IF(ISERROR(MATCH($A32*1000+COLUMN()-3,game_code,0)),"",INDEX(game_results,MATCH($A32*1000+COLUMN()-3,game_code,0),1))</f>
        <v>10</v>
      </c>
      <c r="D32" s="36">
        <f>IF(ISERROR(MATCH($A32*1000+COLUMN()-3,game_code,0)),"",INDEX(game_results,MATCH($A32*1000+COLUMN()-3,game_code,0),1))</f>
        <v>70</v>
      </c>
      <c r="E32" s="36">
        <f>IF(ISERROR(MATCH($A32*1000+COLUMN()-3,game_code,0)),"",INDEX(game_results,MATCH($A32*1000+COLUMN()-3,game_code,0),1))</f>
      </c>
      <c r="F32" s="36">
        <f>IF(ISERROR(MATCH($A32*1000+COLUMN()-3,game_code,0)),"",INDEX(game_results,MATCH($A32*1000+COLUMN()-3,game_code,0),1))</f>
      </c>
      <c r="G32" s="36">
        <f>IF(ISERROR(MATCH($A32*1000+COLUMN()-3,game_code,0)),"",INDEX(game_results,MATCH($A32*1000+COLUMN()-3,game_code,0),1))</f>
      </c>
      <c r="H32" s="75">
        <f>IF(ISERROR(MATCH($A32*1000+COLUMN()-3,game_code,0)),"",INDEX(game_results,MATCH($A32*1000+COLUMN()-3,game_code,0),1))</f>
      </c>
      <c r="I32" s="74">
        <f>IF(ISERROR(MATCH($A32*1000+COLUMN()-9,game_code,0)),"",IF(INDEX(game_results,MATCH($A32*1000+COLUMN()-9,game_code,0),2)=0,"",INDEX(game_results,MATCH($A32*1000+COLUMN()-9,game_code,0),2)))</f>
        <v>4</v>
      </c>
      <c r="J32" s="36">
        <f>IF(ISERROR(MATCH($A32*1000+COLUMN()-9,game_code,0)),"",IF(INDEX(game_results,MATCH($A32*1000+COLUMN()-9,game_code,0),2)=0,"",INDEX(game_results,MATCH($A32*1000+COLUMN()-9,game_code,0),2)))</f>
        <v>3</v>
      </c>
      <c r="K32" s="36">
        <f>IF(ISERROR(MATCH($A32*1000+COLUMN()-9,game_code,0)),"",IF(INDEX(game_results,MATCH($A32*1000+COLUMN()-9,game_code,0),2)=0,"",INDEX(game_results,MATCH($A32*1000+COLUMN()-9,game_code,0),2)))</f>
      </c>
      <c r="L32" s="36">
        <f>IF(ISERROR(MATCH($A32*1000+COLUMN()-9,game_code,0)),"",IF(INDEX(game_results,MATCH($A32*1000+COLUMN()-9,game_code,0),2)=0,"",INDEX(game_results,MATCH($A32*1000+COLUMN()-9,game_code,0),2)))</f>
      </c>
      <c r="M32" s="36">
        <f>IF(ISERROR(MATCH($A32*1000+COLUMN()-9,game_code,0)),"",IF(INDEX(game_results,MATCH($A32*1000+COLUMN()-9,game_code,0),2)=0,"",INDEX(game_results,MATCH($A32*1000+COLUMN()-9,game_code,0),2)))</f>
      </c>
      <c r="N32" s="75">
        <f>IF(ISERROR(MATCH($A32*1000+COLUMN()-9,game_code,0)),"",IF(INDEX(game_results,MATCH($A32*1000+COLUMN()-9,game_code,0),2)=0,"",INDEX(game_results,MATCH($A32*1000+COLUMN()-9,game_code,0),2)))</f>
      </c>
      <c r="O32" s="28">
        <f>IF(I32="","",4-I32)</f>
        <v>0</v>
      </c>
      <c r="P32" s="70">
        <f>IF(J32="","",4-J32)</f>
        <v>1</v>
      </c>
      <c r="Q32" s="70">
        <f>IF(K32="","",4-K32)</f>
      </c>
      <c r="R32" s="70">
        <f>IF(L32="","",4-L32)</f>
      </c>
      <c r="S32" s="70">
        <f>IF(M32="","",4-M32)</f>
      </c>
      <c r="T32" s="76">
        <f>IF(N32="","",4-N32)</f>
      </c>
      <c r="U32" s="28">
        <f>SUM(C32:H32)</f>
        <v>80</v>
      </c>
      <c r="V32" s="69">
        <f>SUM(O32:T32)</f>
        <v>1</v>
      </c>
      <c r="W32" s="36">
        <f>SUMIF(player_in_game,A32,opponents_sum)</f>
        <v>19</v>
      </c>
      <c r="X32" s="36">
        <f>SUMIF(player_in_game,A32,opponents_points_sum)</f>
        <v>1370</v>
      </c>
      <c r="Y32" s="41">
        <f>1000000000000*V32+100000000*W32+1000*U32+X32/10</f>
        <v>1001900080137</v>
      </c>
      <c r="Z32" s="65">
        <f>IF($B32="","",RANK($Y32,$Y$3:$Y$52))</f>
        <v>32</v>
      </c>
      <c r="AA32" s="28">
        <f>IF(B32="","",O32+P32)</f>
        <v>1</v>
      </c>
      <c r="AB32" s="70">
        <f>SUMIF(player_in_game,A32,opponents_sum_2)</f>
        <v>19</v>
      </c>
      <c r="AC32" s="70">
        <f>IF(B32="","",AA32*1000+AB32)</f>
        <v>1019</v>
      </c>
      <c r="AD32" s="70">
        <f>IF($B32="","",RANK($AC32,$AC$3:$AC$52))</f>
        <v>30</v>
      </c>
      <c r="AE32" s="94">
        <f>IF(B32="","",IF(COUNTIF($AA$3:$AA$52,"&gt;="&amp;$AA32)&lt;=24,2,IF(COUNTIF($AA$3:$AA$52,"&gt;"&amp;$AA32)&lt;24,1,0)))</f>
        <v>0</v>
      </c>
      <c r="AF32" s="94">
        <f>IF(B32="","",IF(AE32=0,AD32-COUNTIF($AE$3:$AE$52,"&gt;0"),0))</f>
        <v>1</v>
      </c>
      <c r="AG32" s="95">
        <f>IF(B32="","",IF(AE32=1,1,IF($AM$2&gt;5,IF(AF32=1,IF(AND(MOD($AM$2,3)&lt;&gt;0,MOD($AM$2,4)&lt;&gt;0),1,0),IF(AF32=2,IF(AND(MOD($AM$2,3)=1,MOD($AM$2,4)&gt;1),1,0),0)),0)))</f>
        <v>0</v>
      </c>
      <c r="AH32" s="65" t="str">
        <f>IF(B32="","",IF(AE32=2,"Прошел",IF(AG32=1,"Перестрелка","Не прошел")))</f>
        <v>Не прошел</v>
      </c>
      <c r="AI32" s="97">
        <f>IF(OR(B32="",AG32&lt;&gt;1,E32=""),"",V32)</f>
      </c>
      <c r="AJ32" s="70">
        <f>IF(AI32="","",AI32*1000000+AB32*1000+U32)</f>
      </c>
      <c r="AK32" s="99">
        <f>IF(AI32="","",COUNTIF($AE$3:$AE$52,2)+RANK(AJ32,$AJ$3:$AJ$52))</f>
      </c>
      <c r="AL32" s="65" t="str">
        <f>IF(B32="","",IF(AE32=2,"Прошел",IF(AK32&lt;=24,"Прошел после перестрелки","Не прошел")))</f>
        <v>Не прошел</v>
      </c>
    </row>
    <row r="33" spans="1:38" ht="14.25" thickBot="1" thickTop="1">
      <c r="A33" s="8">
        <v>13</v>
      </c>
      <c r="B33" s="35" t="str">
        <f>IF($A33&lt;=player_count,VLOOKUP($A33,list,2,0),"")</f>
        <v>Пуринсон Алексей</v>
      </c>
      <c r="C33" s="74">
        <f>IF(ISERROR(MATCH($A33*1000+COLUMN()-3,game_code,0)),"",INDEX(game_results,MATCH($A33*1000+COLUMN()-3,game_code,0),1))</f>
        <v>50</v>
      </c>
      <c r="D33" s="36">
        <f>IF(ISERROR(MATCH($A33*1000+COLUMN()-3,game_code,0)),"",INDEX(game_results,MATCH($A33*1000+COLUMN()-3,game_code,0),1))</f>
        <v>50</v>
      </c>
      <c r="E33" s="36">
        <f>IF(ISERROR(MATCH($A33*1000+COLUMN()-3,game_code,0)),"",INDEX(game_results,MATCH($A33*1000+COLUMN()-3,game_code,0),1))</f>
      </c>
      <c r="F33" s="36">
        <f>IF(ISERROR(MATCH($A33*1000+COLUMN()-3,game_code,0)),"",INDEX(game_results,MATCH($A33*1000+COLUMN()-3,game_code,0),1))</f>
      </c>
      <c r="G33" s="36">
        <f>IF(ISERROR(MATCH($A33*1000+COLUMN()-3,game_code,0)),"",INDEX(game_results,MATCH($A33*1000+COLUMN()-3,game_code,0),1))</f>
      </c>
      <c r="H33" s="75">
        <f>IF(ISERROR(MATCH($A33*1000+COLUMN()-3,game_code,0)),"",INDEX(game_results,MATCH($A33*1000+COLUMN()-3,game_code,0),1))</f>
      </c>
      <c r="I33" s="74">
        <f>IF(ISERROR(MATCH($A33*1000+COLUMN()-9,game_code,0)),"",IF(INDEX(game_results,MATCH($A33*1000+COLUMN()-9,game_code,0),2)=0,"",INDEX(game_results,MATCH($A33*1000+COLUMN()-9,game_code,0),2)))</f>
        <v>4</v>
      </c>
      <c r="J33" s="36">
        <f>IF(ISERROR(MATCH($A33*1000+COLUMN()-9,game_code,0)),"",IF(INDEX(game_results,MATCH($A33*1000+COLUMN()-9,game_code,0),2)=0,"",INDEX(game_results,MATCH($A33*1000+COLUMN()-9,game_code,0),2)))</f>
        <v>3</v>
      </c>
      <c r="K33" s="36">
        <f>IF(ISERROR(MATCH($A33*1000+COLUMN()-9,game_code,0)),"",IF(INDEX(game_results,MATCH($A33*1000+COLUMN()-9,game_code,0),2)=0,"",INDEX(game_results,MATCH($A33*1000+COLUMN()-9,game_code,0),2)))</f>
      </c>
      <c r="L33" s="36">
        <f>IF(ISERROR(MATCH($A33*1000+COLUMN()-9,game_code,0)),"",IF(INDEX(game_results,MATCH($A33*1000+COLUMN()-9,game_code,0),2)=0,"",INDEX(game_results,MATCH($A33*1000+COLUMN()-9,game_code,0),2)))</f>
      </c>
      <c r="M33" s="36">
        <f>IF(ISERROR(MATCH($A33*1000+COLUMN()-9,game_code,0)),"",IF(INDEX(game_results,MATCH($A33*1000+COLUMN()-9,game_code,0),2)=0,"",INDEX(game_results,MATCH($A33*1000+COLUMN()-9,game_code,0),2)))</f>
      </c>
      <c r="N33" s="75">
        <f>IF(ISERROR(MATCH($A33*1000+COLUMN()-9,game_code,0)),"",IF(INDEX(game_results,MATCH($A33*1000+COLUMN()-9,game_code,0),2)=0,"",INDEX(game_results,MATCH($A33*1000+COLUMN()-9,game_code,0),2)))</f>
      </c>
      <c r="O33" s="28">
        <f>IF(I33="","",4-I33)</f>
        <v>0</v>
      </c>
      <c r="P33" s="70">
        <f>IF(J33="","",4-J33)</f>
        <v>1</v>
      </c>
      <c r="Q33" s="70">
        <f>IF(K33="","",4-K33)</f>
      </c>
      <c r="R33" s="70">
        <f>IF(L33="","",4-L33)</f>
      </c>
      <c r="S33" s="70">
        <f>IF(M33="","",4-M33)</f>
      </c>
      <c r="T33" s="76">
        <f>IF(N33="","",4-N33)</f>
      </c>
      <c r="U33" s="28">
        <f>SUM(C33:H33)</f>
        <v>100</v>
      </c>
      <c r="V33" s="69">
        <f>SUM(O33:T33)</f>
        <v>1</v>
      </c>
      <c r="W33" s="36">
        <f>SUMIF(player_in_game,A33,opponents_sum)</f>
        <v>19</v>
      </c>
      <c r="X33" s="36">
        <f>SUMIF(player_in_game,A33,opponents_points_sum)</f>
        <v>1430</v>
      </c>
      <c r="Y33" s="41">
        <f>1000000000000*V33+100000000*W33+1000*U33+X33/10</f>
        <v>1001900100143</v>
      </c>
      <c r="Z33" s="65">
        <f>IF($B33="","",RANK($Y33,$Y$3:$Y$52))</f>
        <v>31</v>
      </c>
      <c r="AA33" s="28">
        <f>IF(B33="","",O33+P33)</f>
        <v>1</v>
      </c>
      <c r="AB33" s="70">
        <f>SUMIF(player_in_game,A33,opponents_sum_2)</f>
        <v>18</v>
      </c>
      <c r="AC33" s="70">
        <f>IF(B33="","",AA33*1000+AB33)</f>
        <v>1018</v>
      </c>
      <c r="AD33" s="70">
        <f>IF($B33="","",RANK($AC33,$AC$3:$AC$52))</f>
        <v>31</v>
      </c>
      <c r="AE33" s="94">
        <f>IF(B33="","",IF(COUNTIF($AA$3:$AA$52,"&gt;="&amp;$AA33)&lt;=24,2,IF(COUNTIF($AA$3:$AA$52,"&gt;"&amp;$AA33)&lt;24,1,0)))</f>
        <v>0</v>
      </c>
      <c r="AF33" s="94">
        <f>IF(B33="","",IF(AE33=0,AD33-COUNTIF($AE$3:$AE$52,"&gt;0"),0))</f>
        <v>2</v>
      </c>
      <c r="AG33" s="95">
        <f>IF(B33="","",IF(AE33=1,1,IF($AM$2&gt;5,IF(AF33=1,IF(AND(MOD($AM$2,3)&lt;&gt;0,MOD($AM$2,4)&lt;&gt;0),1,0),IF(AF33=2,IF(AND(MOD($AM$2,3)=1,MOD($AM$2,4)&gt;1),1,0),0)),0)))</f>
        <v>0</v>
      </c>
      <c r="AH33" s="65" t="str">
        <f>IF(B33="","",IF(AE33=2,"Прошел",IF(AG33=1,"Перестрелка","Не прошел")))</f>
        <v>Не прошел</v>
      </c>
      <c r="AI33" s="97">
        <f>IF(OR(B33="",AG33&lt;&gt;1,E33=""),"",V33)</f>
      </c>
      <c r="AJ33" s="70">
        <f>IF(AI33="","",AI33*1000000+AB33*1000+U33)</f>
      </c>
      <c r="AK33" s="99">
        <f>IF(AI33="","",COUNTIF($AE$3:$AE$52,2)+RANK(AJ33,$AJ$3:$AJ$52))</f>
      </c>
      <c r="AL33" s="65" t="str">
        <f>IF(B33="","",IF(AE33=2,"Прошел",IF(AK33&lt;=24,"Прошел после перестрелки","Не прошел")))</f>
        <v>Не прошел</v>
      </c>
    </row>
    <row r="34" spans="1:38" ht="14.25" thickBot="1" thickTop="1">
      <c r="A34" s="8">
        <v>18</v>
      </c>
      <c r="B34" s="35" t="str">
        <f>IF($A34&lt;=player_count,VLOOKUP($A34,list,2,0),"")</f>
        <v>Фрадис Майкл</v>
      </c>
      <c r="C34" s="74">
        <f>IF(ISERROR(MATCH($A34*1000+COLUMN()-3,game_code,0)),"",INDEX(game_results,MATCH($A34*1000+COLUMN()-3,game_code,0),1))</f>
        <v>80</v>
      </c>
      <c r="D34" s="36">
        <f>IF(ISERROR(MATCH($A34*1000+COLUMN()-3,game_code,0)),"",INDEX(game_results,MATCH($A34*1000+COLUMN()-3,game_code,0),1))</f>
        <v>-30</v>
      </c>
      <c r="E34" s="36">
        <f>IF(ISERROR(MATCH($A34*1000+COLUMN()-3,game_code,0)),"",INDEX(game_results,MATCH($A34*1000+COLUMN()-3,game_code,0),1))</f>
      </c>
      <c r="F34" s="36">
        <f>IF(ISERROR(MATCH($A34*1000+COLUMN()-3,game_code,0)),"",INDEX(game_results,MATCH($A34*1000+COLUMN()-3,game_code,0),1))</f>
      </c>
      <c r="G34" s="36">
        <f>IF(ISERROR(MATCH($A34*1000+COLUMN()-3,game_code,0)),"",INDEX(game_results,MATCH($A34*1000+COLUMN()-3,game_code,0),1))</f>
      </c>
      <c r="H34" s="75">
        <f>IF(ISERROR(MATCH($A34*1000+COLUMN()-3,game_code,0)),"",INDEX(game_results,MATCH($A34*1000+COLUMN()-3,game_code,0),1))</f>
      </c>
      <c r="I34" s="74">
        <f>IF(ISERROR(MATCH($A34*1000+COLUMN()-9,game_code,0)),"",IF(INDEX(game_results,MATCH($A34*1000+COLUMN()-9,game_code,0),2)=0,"",INDEX(game_results,MATCH($A34*1000+COLUMN()-9,game_code,0),2)))</f>
        <v>3</v>
      </c>
      <c r="J34" s="36">
        <f>IF(ISERROR(MATCH($A34*1000+COLUMN()-9,game_code,0)),"",IF(INDEX(game_results,MATCH($A34*1000+COLUMN()-9,game_code,0),2)=0,"",INDEX(game_results,MATCH($A34*1000+COLUMN()-9,game_code,0),2)))</f>
        <v>4</v>
      </c>
      <c r="K34" s="36">
        <f>IF(ISERROR(MATCH($A34*1000+COLUMN()-9,game_code,0)),"",IF(INDEX(game_results,MATCH($A34*1000+COLUMN()-9,game_code,0),2)=0,"",INDEX(game_results,MATCH($A34*1000+COLUMN()-9,game_code,0),2)))</f>
      </c>
      <c r="L34" s="36">
        <f>IF(ISERROR(MATCH($A34*1000+COLUMN()-9,game_code,0)),"",IF(INDEX(game_results,MATCH($A34*1000+COLUMN()-9,game_code,0),2)=0,"",INDEX(game_results,MATCH($A34*1000+COLUMN()-9,game_code,0),2)))</f>
      </c>
      <c r="M34" s="36">
        <f>IF(ISERROR(MATCH($A34*1000+COLUMN()-9,game_code,0)),"",IF(INDEX(game_results,MATCH($A34*1000+COLUMN()-9,game_code,0),2)=0,"",INDEX(game_results,MATCH($A34*1000+COLUMN()-9,game_code,0),2)))</f>
      </c>
      <c r="N34" s="75">
        <f>IF(ISERROR(MATCH($A34*1000+COLUMN()-9,game_code,0)),"",IF(INDEX(game_results,MATCH($A34*1000+COLUMN()-9,game_code,0),2)=0,"",INDEX(game_results,MATCH($A34*1000+COLUMN()-9,game_code,0),2)))</f>
      </c>
      <c r="O34" s="28">
        <f>IF(I34="","",4-I34)</f>
        <v>1</v>
      </c>
      <c r="P34" s="70">
        <f>IF(J34="","",4-J34)</f>
        <v>0</v>
      </c>
      <c r="Q34" s="70">
        <f>IF(K34="","",4-K34)</f>
      </c>
      <c r="R34" s="70">
        <f>IF(L34="","",4-L34)</f>
      </c>
      <c r="S34" s="70">
        <f>IF(M34="","",4-M34)</f>
      </c>
      <c r="T34" s="76">
        <f>IF(N34="","",4-N34)</f>
      </c>
      <c r="U34" s="28">
        <f>SUM(C34:H34)</f>
        <v>50</v>
      </c>
      <c r="V34" s="69">
        <f>SUM(O34:T34)</f>
        <v>1</v>
      </c>
      <c r="W34" s="36">
        <f>SUMIF(player_in_game,A34,opponents_sum)</f>
        <v>22</v>
      </c>
      <c r="X34" s="36">
        <f>SUMIF(player_in_game,A34,opponents_points_sum)</f>
        <v>1830</v>
      </c>
      <c r="Y34" s="41">
        <f>1000000000000*V34+100000000*W34+1000*U34+X34/10</f>
        <v>1002200050183</v>
      </c>
      <c r="Z34" s="65">
        <f>IF($B34="","",RANK($Y34,$Y$3:$Y$52))</f>
        <v>30</v>
      </c>
      <c r="AA34" s="28">
        <f>IF(B34="","",O34+P34)</f>
        <v>1</v>
      </c>
      <c r="AB34" s="70">
        <f>SUMIF(player_in_game,A34,opponents_sum_2)</f>
        <v>18</v>
      </c>
      <c r="AC34" s="70">
        <f>IF(B34="","",AA34*1000+AB34)</f>
        <v>1018</v>
      </c>
      <c r="AD34" s="70">
        <f>IF($B34="","",RANK($AC34,$AC$3:$AC$52))</f>
        <v>31</v>
      </c>
      <c r="AE34" s="94">
        <f>IF(B34="","",IF(COUNTIF($AA$3:$AA$52,"&gt;="&amp;$AA34)&lt;=24,2,IF(COUNTIF($AA$3:$AA$52,"&gt;"&amp;$AA34)&lt;24,1,0)))</f>
        <v>0</v>
      </c>
      <c r="AF34" s="94">
        <f>IF(B34="","",IF(AE34=0,AD34-COUNTIF($AE$3:$AE$52,"&gt;0"),0))</f>
        <v>2</v>
      </c>
      <c r="AG34" s="95">
        <f>IF(B34="","",IF(AE34=1,1,IF($AM$2&gt;5,IF(AF34=1,IF(AND(MOD($AM$2,3)&lt;&gt;0,MOD($AM$2,4)&lt;&gt;0),1,0),IF(AF34=2,IF(AND(MOD($AM$2,3)=1,MOD($AM$2,4)&gt;1),1,0),0)),0)))</f>
        <v>0</v>
      </c>
      <c r="AH34" s="65" t="str">
        <f>IF(B34="","",IF(AE34=2,"Прошел",IF(AG34=1,"Перестрелка","Не прошел")))</f>
        <v>Не прошел</v>
      </c>
      <c r="AI34" s="97">
        <f>IF(OR(B34="",AG34&lt;&gt;1,E34=""),"",V34)</f>
      </c>
      <c r="AJ34" s="70">
        <f>IF(AI34="","",AI34*1000000+AB34*1000+U34)</f>
      </c>
      <c r="AK34" s="99">
        <f>IF(AI34="","",COUNTIF($AE$3:$AE$52,2)+RANK(AJ34,$AJ$3:$AJ$52))</f>
      </c>
      <c r="AL34" s="65" t="str">
        <f>IF(B34="","",IF(AE34=2,"Прошел",IF(AK34&lt;=24,"Прошел после перестрелки","Не прошел")))</f>
        <v>Не прошел</v>
      </c>
    </row>
    <row r="35" spans="1:38" ht="14.25" thickBot="1" thickTop="1">
      <c r="A35" s="8">
        <v>34</v>
      </c>
      <c r="B35" s="35" t="str">
        <f>IF($A35&lt;=player_count,VLOOKUP($A35,list,2,0),"")</f>
        <v>Эдлин Павел</v>
      </c>
      <c r="C35" s="74">
        <f>IF(ISERROR(MATCH($A35*1000+COLUMN()-3,game_code,0)),"",INDEX(game_results,MATCH($A35*1000+COLUMN()-3,game_code,0),1))</f>
        <v>100</v>
      </c>
      <c r="D35" s="36">
        <f>IF(ISERROR(MATCH($A35*1000+COLUMN()-3,game_code,0)),"",INDEX(game_results,MATCH($A35*1000+COLUMN()-3,game_code,0),1))</f>
        <v>0</v>
      </c>
      <c r="E35" s="36">
        <f>IF(ISERROR(MATCH($A35*1000+COLUMN()-3,game_code,0)),"",INDEX(game_results,MATCH($A35*1000+COLUMN()-3,game_code,0),1))</f>
      </c>
      <c r="F35" s="36">
        <f>IF(ISERROR(MATCH($A35*1000+COLUMN()-3,game_code,0)),"",INDEX(game_results,MATCH($A35*1000+COLUMN()-3,game_code,0),1))</f>
      </c>
      <c r="G35" s="36">
        <f>IF(ISERROR(MATCH($A35*1000+COLUMN()-3,game_code,0)),"",INDEX(game_results,MATCH($A35*1000+COLUMN()-3,game_code,0),1))</f>
      </c>
      <c r="H35" s="75">
        <f>IF(ISERROR(MATCH($A35*1000+COLUMN()-3,game_code,0)),"",INDEX(game_results,MATCH($A35*1000+COLUMN()-3,game_code,0),1))</f>
      </c>
      <c r="I35" s="74">
        <f>IF(ISERROR(MATCH($A35*1000+COLUMN()-9,game_code,0)),"",IF(INDEX(game_results,MATCH($A35*1000+COLUMN()-9,game_code,0),2)=0,"",INDEX(game_results,MATCH($A35*1000+COLUMN()-9,game_code,0),2)))</f>
        <v>4</v>
      </c>
      <c r="J35" s="36">
        <f>IF(ISERROR(MATCH($A35*1000+COLUMN()-9,game_code,0)),"",IF(INDEX(game_results,MATCH($A35*1000+COLUMN()-9,game_code,0),2)=0,"",INDEX(game_results,MATCH($A35*1000+COLUMN()-9,game_code,0),2)))</f>
        <v>3</v>
      </c>
      <c r="K35" s="36">
        <f>IF(ISERROR(MATCH($A35*1000+COLUMN()-9,game_code,0)),"",IF(INDEX(game_results,MATCH($A35*1000+COLUMN()-9,game_code,0),2)=0,"",INDEX(game_results,MATCH($A35*1000+COLUMN()-9,game_code,0),2)))</f>
      </c>
      <c r="L35" s="36">
        <f>IF(ISERROR(MATCH($A35*1000+COLUMN()-9,game_code,0)),"",IF(INDEX(game_results,MATCH($A35*1000+COLUMN()-9,game_code,0),2)=0,"",INDEX(game_results,MATCH($A35*1000+COLUMN()-9,game_code,0),2)))</f>
      </c>
      <c r="M35" s="36">
        <f>IF(ISERROR(MATCH($A35*1000+COLUMN()-9,game_code,0)),"",IF(INDEX(game_results,MATCH($A35*1000+COLUMN()-9,game_code,0),2)=0,"",INDEX(game_results,MATCH($A35*1000+COLUMN()-9,game_code,0),2)))</f>
      </c>
      <c r="N35" s="75">
        <f>IF(ISERROR(MATCH($A35*1000+COLUMN()-9,game_code,0)),"",IF(INDEX(game_results,MATCH($A35*1000+COLUMN()-9,game_code,0),2)=0,"",INDEX(game_results,MATCH($A35*1000+COLUMN()-9,game_code,0),2)))</f>
      </c>
      <c r="O35" s="28">
        <f>IF(I35="","",4-I35)</f>
        <v>0</v>
      </c>
      <c r="P35" s="70">
        <f>IF(J35="","",4-J35)</f>
        <v>1</v>
      </c>
      <c r="Q35" s="70">
        <f>IF(K35="","",4-K35)</f>
      </c>
      <c r="R35" s="70">
        <f>IF(L35="","",4-L35)</f>
      </c>
      <c r="S35" s="70">
        <f>IF(M35="","",4-M35)</f>
      </c>
      <c r="T35" s="76">
        <f>IF(N35="","",4-N35)</f>
      </c>
      <c r="U35" s="28">
        <f>SUM(C35:H35)</f>
        <v>100</v>
      </c>
      <c r="V35" s="69">
        <f>SUM(O35:T35)</f>
        <v>1</v>
      </c>
      <c r="W35" s="36">
        <f>SUMIF(player_in_game,A35,opponents_sum)</f>
        <v>18</v>
      </c>
      <c r="X35" s="36">
        <f>SUMIF(player_in_game,A35,opponents_points_sum)</f>
        <v>1090</v>
      </c>
      <c r="Y35" s="41">
        <f>1000000000000*V35+100000000*W35+1000*U35+X35/10</f>
        <v>1001800100109</v>
      </c>
      <c r="Z35" s="65">
        <f>IF($B35="","",RANK($Y35,$Y$3:$Y$52))</f>
        <v>33</v>
      </c>
      <c r="AA35" s="28">
        <f>IF(B35="","",O35+P35)</f>
        <v>1</v>
      </c>
      <c r="AB35" s="70">
        <f>SUMIF(player_in_game,A35,opponents_sum_2)</f>
        <v>16</v>
      </c>
      <c r="AC35" s="70">
        <f>IF(B35="","",AA35*1000+AB35)</f>
        <v>1016</v>
      </c>
      <c r="AD35" s="70">
        <f>IF($B35="","",RANK($AC35,$AC$3:$AC$52))</f>
        <v>33</v>
      </c>
      <c r="AE35" s="94">
        <f>IF(B35="","",IF(COUNTIF($AA$3:$AA$52,"&gt;="&amp;$AA35)&lt;=24,2,IF(COUNTIF($AA$3:$AA$52,"&gt;"&amp;$AA35)&lt;24,1,0)))</f>
        <v>0</v>
      </c>
      <c r="AF35" s="94">
        <f>IF(B35="","",IF(AE35=0,AD35-COUNTIF($AE$3:$AE$52,"&gt;0"),0))</f>
        <v>4</v>
      </c>
      <c r="AG35" s="95">
        <f>IF(B35="","",IF(AE35=1,1,IF($AM$2&gt;5,IF(AF35=1,IF(AND(MOD($AM$2,3)&lt;&gt;0,MOD($AM$2,4)&lt;&gt;0),1,0),IF(AF35=2,IF(AND(MOD($AM$2,3)=1,MOD($AM$2,4)&gt;1),1,0),0)),0)))</f>
        <v>0</v>
      </c>
      <c r="AH35" s="65" t="str">
        <f>IF(B35="","",IF(AE35=2,"Прошел",IF(AG35=1,"Перестрелка","Не прошел")))</f>
        <v>Не прошел</v>
      </c>
      <c r="AI35" s="97">
        <f>IF(OR(B35="",AG35&lt;&gt;1,E35=""),"",V35)</f>
      </c>
      <c r="AJ35" s="70">
        <f>IF(AI35="","",AI35*1000000+AB35*1000+U35)</f>
      </c>
      <c r="AK35" s="99">
        <f>IF(AI35="","",COUNTIF($AE$3:$AE$52,2)+RANK(AJ35,$AJ$3:$AJ$52))</f>
      </c>
      <c r="AL35" s="65" t="str">
        <f>IF(B35="","",IF(AE35=2,"Прошел",IF(AK35&lt;=24,"Прошел после перестрелки","Не прошел")))</f>
        <v>Не прошел</v>
      </c>
    </row>
    <row r="36" spans="1:38" ht="14.25" thickBot="1" thickTop="1">
      <c r="A36" s="8">
        <v>26</v>
      </c>
      <c r="B36" s="35" t="str">
        <f>IF($A36&lt;=player_count,VLOOKUP($A36,list,2,0),"")</f>
        <v>Дубровнер Виталий</v>
      </c>
      <c r="C36" s="74">
        <f>IF(ISERROR(MATCH($A36*1000+COLUMN()-3,game_code,0)),"",INDEX(game_results,MATCH($A36*1000+COLUMN()-3,game_code,0),1))</f>
        <v>30</v>
      </c>
      <c r="D36" s="36">
        <f>IF(ISERROR(MATCH($A36*1000+COLUMN()-3,game_code,0)),"",INDEX(game_results,MATCH($A36*1000+COLUMN()-3,game_code,0),1))</f>
        <v>-10</v>
      </c>
      <c r="E36" s="36">
        <f>IF(ISERROR(MATCH($A36*1000+COLUMN()-3,game_code,0)),"",INDEX(game_results,MATCH($A36*1000+COLUMN()-3,game_code,0),1))</f>
      </c>
      <c r="F36" s="36">
        <f>IF(ISERROR(MATCH($A36*1000+COLUMN()-3,game_code,0)),"",INDEX(game_results,MATCH($A36*1000+COLUMN()-3,game_code,0),1))</f>
      </c>
      <c r="G36" s="36">
        <f>IF(ISERROR(MATCH($A36*1000+COLUMN()-3,game_code,0)),"",INDEX(game_results,MATCH($A36*1000+COLUMN()-3,game_code,0),1))</f>
      </c>
      <c r="H36" s="75">
        <f>IF(ISERROR(MATCH($A36*1000+COLUMN()-3,game_code,0)),"",INDEX(game_results,MATCH($A36*1000+COLUMN()-3,game_code,0),1))</f>
      </c>
      <c r="I36" s="74">
        <f>IF(ISERROR(MATCH($A36*1000+COLUMN()-9,game_code,0)),"",IF(INDEX(game_results,MATCH($A36*1000+COLUMN()-9,game_code,0),2)=0,"",INDEX(game_results,MATCH($A36*1000+COLUMN()-9,game_code,0),2)))</f>
        <v>3</v>
      </c>
      <c r="J36" s="36">
        <f>IF(ISERROR(MATCH($A36*1000+COLUMN()-9,game_code,0)),"",IF(INDEX(game_results,MATCH($A36*1000+COLUMN()-9,game_code,0),2)=0,"",INDEX(game_results,MATCH($A36*1000+COLUMN()-9,game_code,0),2)))</f>
        <v>4</v>
      </c>
      <c r="K36" s="36">
        <f>IF(ISERROR(MATCH($A36*1000+COLUMN()-9,game_code,0)),"",IF(INDEX(game_results,MATCH($A36*1000+COLUMN()-9,game_code,0),2)=0,"",INDEX(game_results,MATCH($A36*1000+COLUMN()-9,game_code,0),2)))</f>
      </c>
      <c r="L36" s="36">
        <f>IF(ISERROR(MATCH($A36*1000+COLUMN()-9,game_code,0)),"",IF(INDEX(game_results,MATCH($A36*1000+COLUMN()-9,game_code,0),2)=0,"",INDEX(game_results,MATCH($A36*1000+COLUMN()-9,game_code,0),2)))</f>
      </c>
      <c r="M36" s="36">
        <f>IF(ISERROR(MATCH($A36*1000+COLUMN()-9,game_code,0)),"",IF(INDEX(game_results,MATCH($A36*1000+COLUMN()-9,game_code,0),2)=0,"",INDEX(game_results,MATCH($A36*1000+COLUMN()-9,game_code,0),2)))</f>
      </c>
      <c r="N36" s="75">
        <f>IF(ISERROR(MATCH($A36*1000+COLUMN()-9,game_code,0)),"",IF(INDEX(game_results,MATCH($A36*1000+COLUMN()-9,game_code,0),2)=0,"",INDEX(game_results,MATCH($A36*1000+COLUMN()-9,game_code,0),2)))</f>
      </c>
      <c r="O36" s="28">
        <f>IF(I36="","",4-I36)</f>
        <v>1</v>
      </c>
      <c r="P36" s="70">
        <f>IF(J36="","",4-J36)</f>
        <v>0</v>
      </c>
      <c r="Q36" s="70">
        <f>IF(K36="","",4-K36)</f>
      </c>
      <c r="R36" s="70">
        <f>IF(L36="","",4-L36)</f>
      </c>
      <c r="S36" s="70">
        <f>IF(M36="","",4-M36)</f>
      </c>
      <c r="T36" s="76">
        <f>IF(N36="","",4-N36)</f>
      </c>
      <c r="U36" s="28">
        <f>SUM(C36:H36)</f>
        <v>20</v>
      </c>
      <c r="V36" s="69">
        <f>SUM(O36:T36)</f>
        <v>1</v>
      </c>
      <c r="W36" s="36">
        <f>SUMIF(player_in_game,A36,opponents_sum)</f>
        <v>14</v>
      </c>
      <c r="X36" s="36">
        <f>SUMIF(player_in_game,A36,opponents_points_sum)</f>
        <v>970</v>
      </c>
      <c r="Y36" s="41">
        <f>1000000000000*V36+100000000*W36+1000*U36+X36/10</f>
        <v>1001400020097</v>
      </c>
      <c r="Z36" s="65">
        <f>IF($B36="","",RANK($Y36,$Y$3:$Y$52))</f>
        <v>34</v>
      </c>
      <c r="AA36" s="28">
        <f>IF(B36="","",O36+P36)</f>
        <v>1</v>
      </c>
      <c r="AB36" s="70">
        <f>SUMIF(player_in_game,A36,opponents_sum_2)</f>
        <v>14</v>
      </c>
      <c r="AC36" s="70">
        <f>IF(B36="","",AA36*1000+AB36)</f>
        <v>1014</v>
      </c>
      <c r="AD36" s="70">
        <f>IF($B36="","",RANK($AC36,$AC$3:$AC$52))</f>
        <v>34</v>
      </c>
      <c r="AE36" s="94">
        <f>IF(B36="","",IF(COUNTIF($AA$3:$AA$52,"&gt;="&amp;$AA36)&lt;=24,2,IF(COUNTIF($AA$3:$AA$52,"&gt;"&amp;$AA36)&lt;24,1,0)))</f>
        <v>0</v>
      </c>
      <c r="AF36" s="94">
        <f>IF(B36="","",IF(AE36=0,AD36-COUNTIF($AE$3:$AE$52,"&gt;0"),0))</f>
        <v>5</v>
      </c>
      <c r="AG36" s="95">
        <f>IF(B36="","",IF(AE36=1,1,IF($AM$2&gt;5,IF(AF36=1,IF(AND(MOD($AM$2,3)&lt;&gt;0,MOD($AM$2,4)&lt;&gt;0),1,0),IF(AF36=2,IF(AND(MOD($AM$2,3)=1,MOD($AM$2,4)&gt;1),1,0),0)),0)))</f>
        <v>0</v>
      </c>
      <c r="AH36" s="65" t="str">
        <f>IF(B36="","",IF(AE36=2,"Прошел",IF(AG36=1,"Перестрелка","Не прошел")))</f>
        <v>Не прошел</v>
      </c>
      <c r="AI36" s="97">
        <f>IF(OR(B36="",AG36&lt;&gt;1,E36=""),"",V36)</f>
      </c>
      <c r="AJ36" s="70">
        <f>IF(AI36="","",AI36*1000000+AB36*1000+U36)</f>
      </c>
      <c r="AK36" s="99">
        <f>IF(AI36="","",COUNTIF($AE$3:$AE$52,2)+RANK(AJ36,$AJ$3:$AJ$52))</f>
      </c>
      <c r="AL36" s="65" t="str">
        <f>IF(B36="","",IF(AE36=2,"Прошел",IF(AK36&lt;=24,"Прошел после перестрелки","Не прошел")))</f>
        <v>Не прошел</v>
      </c>
    </row>
    <row r="37" spans="1:38" ht="14.25" thickBot="1" thickTop="1">
      <c r="A37" s="8">
        <v>6</v>
      </c>
      <c r="B37" s="35" t="str">
        <f>IF($A37&lt;=player_count,VLOOKUP($A37,list,2,0),"")</f>
        <v>Громов Сергей</v>
      </c>
      <c r="C37" s="74">
        <f>IF(ISERROR(MATCH($A37*1000+COLUMN()-3,game_code,0)),"",INDEX(game_results,MATCH($A37*1000+COLUMN()-3,game_code,0),1))</f>
        <v>-70</v>
      </c>
      <c r="D37" s="36">
        <f>IF(ISERROR(MATCH($A37*1000+COLUMN()-3,game_code,0)),"",INDEX(game_results,MATCH($A37*1000+COLUMN()-3,game_code,0),1))</f>
        <v>-40</v>
      </c>
      <c r="E37" s="36">
        <f>IF(ISERROR(MATCH($A37*1000+COLUMN()-3,game_code,0)),"",INDEX(game_results,MATCH($A37*1000+COLUMN()-3,game_code,0),1))</f>
      </c>
      <c r="F37" s="36">
        <f>IF(ISERROR(MATCH($A37*1000+COLUMN()-3,game_code,0)),"",INDEX(game_results,MATCH($A37*1000+COLUMN()-3,game_code,0),1))</f>
      </c>
      <c r="G37" s="36">
        <f>IF(ISERROR(MATCH($A37*1000+COLUMN()-3,game_code,0)),"",INDEX(game_results,MATCH($A37*1000+COLUMN()-3,game_code,0),1))</f>
      </c>
      <c r="H37" s="75">
        <f>IF(ISERROR(MATCH($A37*1000+COLUMN()-3,game_code,0)),"",INDEX(game_results,MATCH($A37*1000+COLUMN()-3,game_code,0),1))</f>
      </c>
      <c r="I37" s="74">
        <f>IF(ISERROR(MATCH($A37*1000+COLUMN()-9,game_code,0)),"",IF(INDEX(game_results,MATCH($A37*1000+COLUMN()-9,game_code,0),2)=0,"",INDEX(game_results,MATCH($A37*1000+COLUMN()-9,game_code,0),2)))</f>
        <v>4</v>
      </c>
      <c r="J37" s="36">
        <f>IF(ISERROR(MATCH($A37*1000+COLUMN()-9,game_code,0)),"",IF(INDEX(game_results,MATCH($A37*1000+COLUMN()-9,game_code,0),2)=0,"",INDEX(game_results,MATCH($A37*1000+COLUMN()-9,game_code,0),2)))</f>
        <v>4</v>
      </c>
      <c r="K37" s="36">
        <f>IF(ISERROR(MATCH($A37*1000+COLUMN()-9,game_code,0)),"",IF(INDEX(game_results,MATCH($A37*1000+COLUMN()-9,game_code,0),2)=0,"",INDEX(game_results,MATCH($A37*1000+COLUMN()-9,game_code,0),2)))</f>
      </c>
      <c r="L37" s="36">
        <f>IF(ISERROR(MATCH($A37*1000+COLUMN()-9,game_code,0)),"",IF(INDEX(game_results,MATCH($A37*1000+COLUMN()-9,game_code,0),2)=0,"",INDEX(game_results,MATCH($A37*1000+COLUMN()-9,game_code,0),2)))</f>
      </c>
      <c r="M37" s="36">
        <f>IF(ISERROR(MATCH($A37*1000+COLUMN()-9,game_code,0)),"",IF(INDEX(game_results,MATCH($A37*1000+COLUMN()-9,game_code,0),2)=0,"",INDEX(game_results,MATCH($A37*1000+COLUMN()-9,game_code,0),2)))</f>
      </c>
      <c r="N37" s="75">
        <f>IF(ISERROR(MATCH($A37*1000+COLUMN()-9,game_code,0)),"",IF(INDEX(game_results,MATCH($A37*1000+COLUMN()-9,game_code,0),2)=0,"",INDEX(game_results,MATCH($A37*1000+COLUMN()-9,game_code,0),2)))</f>
      </c>
      <c r="O37" s="28">
        <f>IF(I37="","",4-I37)</f>
        <v>0</v>
      </c>
      <c r="P37" s="70">
        <f>IF(J37="","",4-J37)</f>
        <v>0</v>
      </c>
      <c r="Q37" s="70">
        <f>IF(K37="","",4-K37)</f>
      </c>
      <c r="R37" s="70">
        <f>IF(L37="","",4-L37)</f>
      </c>
      <c r="S37" s="70">
        <f>IF(M37="","",4-M37)</f>
      </c>
      <c r="T37" s="76">
        <f>IF(N37="","",4-N37)</f>
      </c>
      <c r="U37" s="28">
        <f>SUM(C37:H37)</f>
        <v>-110</v>
      </c>
      <c r="V37" s="69">
        <f>SUM(O37:T37)</f>
        <v>0</v>
      </c>
      <c r="W37" s="36">
        <f>SUMIF(player_in_game,A37,opponents_sum)</f>
        <v>21</v>
      </c>
      <c r="X37" s="36">
        <f>SUMIF(player_in_game,A37,opponents_points_sum)</f>
        <v>1290</v>
      </c>
      <c r="Y37" s="41">
        <f>1000000000000*V37+100000000*W37+1000*U37+X37/10</f>
        <v>2099890129</v>
      </c>
      <c r="Z37" s="65">
        <f>IF($B37="","",RANK($Y37,$Y$3:$Y$52))</f>
        <v>35</v>
      </c>
      <c r="AA37" s="28">
        <f>IF(B37="","",O37+P37)</f>
        <v>0</v>
      </c>
      <c r="AB37" s="70">
        <f>SUMIF(player_in_game,A37,opponents_sum_2)</f>
        <v>17</v>
      </c>
      <c r="AC37" s="70">
        <f>IF(B37="","",AA37*1000+AB37)</f>
        <v>17</v>
      </c>
      <c r="AD37" s="70">
        <f>IF($B37="","",RANK($AC37,$AC$3:$AC$52))</f>
        <v>35</v>
      </c>
      <c r="AE37" s="94">
        <f>IF(B37="","",IF(COUNTIF($AA$3:$AA$52,"&gt;="&amp;$AA37)&lt;=24,2,IF(COUNTIF($AA$3:$AA$52,"&gt;"&amp;$AA37)&lt;24,1,0)))</f>
        <v>0</v>
      </c>
      <c r="AF37" s="94">
        <f>IF(B37="","",IF(AE37=0,AD37-COUNTIF($AE$3:$AE$52,"&gt;0"),0))</f>
        <v>6</v>
      </c>
      <c r="AG37" s="95">
        <f>IF(B37="","",IF(AE37=1,1,IF($AM$2&gt;5,IF(AF37=1,IF(AND(MOD($AM$2,3)&lt;&gt;0,MOD($AM$2,4)&lt;&gt;0),1,0),IF(AF37=2,IF(AND(MOD($AM$2,3)=1,MOD($AM$2,4)&gt;1),1,0),0)),0)))</f>
        <v>0</v>
      </c>
      <c r="AH37" s="65" t="str">
        <f>IF(B37="","",IF(AE37=2,"Прошел",IF(AG37=1,"Перестрелка","Не прошел")))</f>
        <v>Не прошел</v>
      </c>
      <c r="AI37" s="97">
        <f>IF(OR(B37="",AG37&lt;&gt;1,E37=""),"",V37)</f>
      </c>
      <c r="AJ37" s="70">
        <f>IF(AI37="","",AI37*1000000+AB37*1000+U37)</f>
      </c>
      <c r="AK37" s="99">
        <f>IF(AI37="","",COUNTIF($AE$3:$AE$52,2)+RANK(AJ37,$AJ$3:$AJ$52))</f>
      </c>
      <c r="AL37" s="65" t="str">
        <f>IF(B37="","",IF(AE37=2,"Прошел",IF(AK37&lt;=24,"Прошел после перестрелки","Не прошел")))</f>
        <v>Не прошел</v>
      </c>
    </row>
    <row r="38" spans="1:38" ht="14.25" thickBot="1" thickTop="1">
      <c r="A38" s="8">
        <v>25</v>
      </c>
      <c r="B38" s="35" t="str">
        <f>IF($A38&lt;=player_count,VLOOKUP($A38,list,2,0),"")</f>
        <v>Синицкий Джон</v>
      </c>
      <c r="C38" s="74">
        <f>IF(ISERROR(MATCH($A38*1000+COLUMN()-3,game_code,0)),"",INDEX(game_results,MATCH($A38*1000+COLUMN()-3,game_code,0),1))</f>
        <v>-20</v>
      </c>
      <c r="D38" s="36">
        <f>IF(ISERROR(MATCH($A38*1000+COLUMN()-3,game_code,0)),"",INDEX(game_results,MATCH($A38*1000+COLUMN()-3,game_code,0),1))</f>
        <v>-100</v>
      </c>
      <c r="E38" s="36">
        <f>IF(ISERROR(MATCH($A38*1000+COLUMN()-3,game_code,0)),"",INDEX(game_results,MATCH($A38*1000+COLUMN()-3,game_code,0),1))</f>
      </c>
      <c r="F38" s="36">
        <f>IF(ISERROR(MATCH($A38*1000+COLUMN()-3,game_code,0)),"",INDEX(game_results,MATCH($A38*1000+COLUMN()-3,game_code,0),1))</f>
      </c>
      <c r="G38" s="36">
        <f>IF(ISERROR(MATCH($A38*1000+COLUMN()-3,game_code,0)),"",INDEX(game_results,MATCH($A38*1000+COLUMN()-3,game_code,0),1))</f>
      </c>
      <c r="H38" s="75">
        <f>IF(ISERROR(MATCH($A38*1000+COLUMN()-3,game_code,0)),"",INDEX(game_results,MATCH($A38*1000+COLUMN()-3,game_code,0),1))</f>
      </c>
      <c r="I38" s="74">
        <f>IF(ISERROR(MATCH($A38*1000+COLUMN()-9,game_code,0)),"",IF(INDEX(game_results,MATCH($A38*1000+COLUMN()-9,game_code,0),2)=0,"",INDEX(game_results,MATCH($A38*1000+COLUMN()-9,game_code,0),2)))</f>
        <v>4</v>
      </c>
      <c r="J38" s="36">
        <f>IF(ISERROR(MATCH($A38*1000+COLUMN()-9,game_code,0)),"",IF(INDEX(game_results,MATCH($A38*1000+COLUMN()-9,game_code,0),2)=0,"",INDEX(game_results,MATCH($A38*1000+COLUMN()-9,game_code,0),2)))</f>
        <v>4</v>
      </c>
      <c r="K38" s="36">
        <f>IF(ISERROR(MATCH($A38*1000+COLUMN()-9,game_code,0)),"",IF(INDEX(game_results,MATCH($A38*1000+COLUMN()-9,game_code,0),2)=0,"",INDEX(game_results,MATCH($A38*1000+COLUMN()-9,game_code,0),2)))</f>
      </c>
      <c r="L38" s="36">
        <f>IF(ISERROR(MATCH($A38*1000+COLUMN()-9,game_code,0)),"",IF(INDEX(game_results,MATCH($A38*1000+COLUMN()-9,game_code,0),2)=0,"",INDEX(game_results,MATCH($A38*1000+COLUMN()-9,game_code,0),2)))</f>
      </c>
      <c r="M38" s="36">
        <f>IF(ISERROR(MATCH($A38*1000+COLUMN()-9,game_code,0)),"",IF(INDEX(game_results,MATCH($A38*1000+COLUMN()-9,game_code,0),2)=0,"",INDEX(game_results,MATCH($A38*1000+COLUMN()-9,game_code,0),2)))</f>
      </c>
      <c r="N38" s="75">
        <f>IF(ISERROR(MATCH($A38*1000+COLUMN()-9,game_code,0)),"",IF(INDEX(game_results,MATCH($A38*1000+COLUMN()-9,game_code,0),2)=0,"",INDEX(game_results,MATCH($A38*1000+COLUMN()-9,game_code,0),2)))</f>
      </c>
      <c r="O38" s="28">
        <f>IF(I38="","",4-I38)</f>
        <v>0</v>
      </c>
      <c r="P38" s="70">
        <f>IF(J38="","",4-J38)</f>
        <v>0</v>
      </c>
      <c r="Q38" s="70">
        <f>IF(K38="","",4-K38)</f>
      </c>
      <c r="R38" s="70">
        <f>IF(L38="","",4-L38)</f>
      </c>
      <c r="S38" s="70">
        <f>IF(M38="","",4-M38)</f>
      </c>
      <c r="T38" s="76">
        <f>IF(N38="","",4-N38)</f>
      </c>
      <c r="U38" s="28">
        <f>SUM(C38:H38)</f>
        <v>-120</v>
      </c>
      <c r="V38" s="69">
        <f>SUM(O38:T38)</f>
        <v>0</v>
      </c>
      <c r="W38" s="36">
        <f>SUMIF(player_in_game,A38,opponents_sum)</f>
        <v>15</v>
      </c>
      <c r="X38" s="36">
        <f>SUMIF(player_in_game,A38,opponents_points_sum)</f>
        <v>890</v>
      </c>
      <c r="Y38" s="41">
        <f>1000000000000*V38+100000000*W38+1000*U38+X38/10</f>
        <v>1499880089</v>
      </c>
      <c r="Z38" s="65">
        <f>IF($B38="","",RANK($Y38,$Y$3:$Y$52))</f>
        <v>36</v>
      </c>
      <c r="AA38" s="28">
        <f>IF(B38="","",O38+P38)</f>
        <v>0</v>
      </c>
      <c r="AB38" s="70">
        <f>SUMIF(player_in_game,A38,opponents_sum_2)</f>
        <v>13</v>
      </c>
      <c r="AC38" s="70">
        <f>IF(B38="","",AA38*1000+AB38)</f>
        <v>13</v>
      </c>
      <c r="AD38" s="70">
        <f>IF($B38="","",RANK($AC38,$AC$3:$AC$52))</f>
        <v>36</v>
      </c>
      <c r="AE38" s="94">
        <f>IF(B38="","",IF(COUNTIF($AA$3:$AA$52,"&gt;="&amp;$AA38)&lt;=24,2,IF(COUNTIF($AA$3:$AA$52,"&gt;"&amp;$AA38)&lt;24,1,0)))</f>
        <v>0</v>
      </c>
      <c r="AF38" s="94">
        <f>IF(B38="","",IF(AE38=0,AD38-COUNTIF($AE$3:$AE$52,"&gt;0"),0))</f>
        <v>7</v>
      </c>
      <c r="AG38" s="95">
        <f>IF(B38="","",IF(AE38=1,1,IF($AM$2&gt;5,IF(AF38=1,IF(AND(MOD($AM$2,3)&lt;&gt;0,MOD($AM$2,4)&lt;&gt;0),1,0),IF(AF38=2,IF(AND(MOD($AM$2,3)=1,MOD($AM$2,4)&gt;1),1,0),0)),0)))</f>
        <v>0</v>
      </c>
      <c r="AH38" s="65" t="str">
        <f>IF(B38="","",IF(AE38=2,"Прошел",IF(AG38=1,"Перестрелка","Не прошел")))</f>
        <v>Не прошел</v>
      </c>
      <c r="AI38" s="97">
        <f>IF(OR(B38="",AG38&lt;&gt;1,E38=""),"",V38)</f>
      </c>
      <c r="AJ38" s="70">
        <f>IF(AI38="","",AI38*1000000+AB38*1000+U38)</f>
      </c>
      <c r="AK38" s="99">
        <f>IF(AI38="","",COUNTIF($AE$3:$AE$52,2)+RANK(AJ38,$AJ$3:$AJ$52))</f>
      </c>
      <c r="AL38" s="65" t="str">
        <f>IF(B38="","",IF(AE38=2,"Прошел",IF(AK38&lt;=24,"Прошел после перестрелки","Не прошел")))</f>
        <v>Не прошел</v>
      </c>
    </row>
    <row r="39" spans="1:38" ht="14.25" thickBot="1" thickTop="1">
      <c r="A39" s="8">
        <v>37</v>
      </c>
      <c r="B39" s="35">
        <f>IF($A39&lt;=player_count,VLOOKUP($A39,list,2,0),"")</f>
      </c>
      <c r="C39" s="74">
        <f>IF(ISERROR(MATCH($A39*1000+COLUMN()-3,game_code,0)),"",INDEX(game_results,MATCH($A39*1000+COLUMN()-3,game_code,0),1))</f>
      </c>
      <c r="D39" s="36">
        <f>IF(ISERROR(MATCH($A39*1000+COLUMN()-3,game_code,0)),"",INDEX(game_results,MATCH($A39*1000+COLUMN()-3,game_code,0),1))</f>
      </c>
      <c r="E39" s="36">
        <f>IF(ISERROR(MATCH($A39*1000+COLUMN()-3,game_code,0)),"",INDEX(game_results,MATCH($A39*1000+COLUMN()-3,game_code,0),1))</f>
      </c>
      <c r="F39" s="36">
        <f>IF(ISERROR(MATCH($A39*1000+COLUMN()-3,game_code,0)),"",INDEX(game_results,MATCH($A39*1000+COLUMN()-3,game_code,0),1))</f>
      </c>
      <c r="G39" s="36">
        <f>IF(ISERROR(MATCH($A39*1000+COLUMN()-3,game_code,0)),"",INDEX(game_results,MATCH($A39*1000+COLUMN()-3,game_code,0),1))</f>
      </c>
      <c r="H39" s="75">
        <f>IF(ISERROR(MATCH($A39*1000+COLUMN()-3,game_code,0)),"",INDEX(game_results,MATCH($A39*1000+COLUMN()-3,game_code,0),1))</f>
      </c>
      <c r="I39" s="74">
        <f>IF(ISERROR(MATCH($A39*1000+COLUMN()-9,game_code,0)),"",IF(INDEX(game_results,MATCH($A39*1000+COLUMN()-9,game_code,0),2)=0,"",INDEX(game_results,MATCH($A39*1000+COLUMN()-9,game_code,0),2)))</f>
      </c>
      <c r="J39" s="36">
        <f>IF(ISERROR(MATCH($A39*1000+COLUMN()-9,game_code,0)),"",IF(INDEX(game_results,MATCH($A39*1000+COLUMN()-9,game_code,0),2)=0,"",INDEX(game_results,MATCH($A39*1000+COLUMN()-9,game_code,0),2)))</f>
      </c>
      <c r="K39" s="36">
        <f>IF(ISERROR(MATCH($A39*1000+COLUMN()-9,game_code,0)),"",IF(INDEX(game_results,MATCH($A39*1000+COLUMN()-9,game_code,0),2)=0,"",INDEX(game_results,MATCH($A39*1000+COLUMN()-9,game_code,0),2)))</f>
      </c>
      <c r="L39" s="36">
        <f>IF(ISERROR(MATCH($A39*1000+COLUMN()-9,game_code,0)),"",IF(INDEX(game_results,MATCH($A39*1000+COLUMN()-9,game_code,0),2)=0,"",INDEX(game_results,MATCH($A39*1000+COLUMN()-9,game_code,0),2)))</f>
      </c>
      <c r="M39" s="36">
        <f>IF(ISERROR(MATCH($A39*1000+COLUMN()-9,game_code,0)),"",IF(INDEX(game_results,MATCH($A39*1000+COLUMN()-9,game_code,0),2)=0,"",INDEX(game_results,MATCH($A39*1000+COLUMN()-9,game_code,0),2)))</f>
      </c>
      <c r="N39" s="75">
        <f>IF(ISERROR(MATCH($A39*1000+COLUMN()-9,game_code,0)),"",IF(INDEX(game_results,MATCH($A39*1000+COLUMN()-9,game_code,0),2)=0,"",INDEX(game_results,MATCH($A39*1000+COLUMN()-9,game_code,0),2)))</f>
      </c>
      <c r="O39" s="28">
        <f>IF(I39="","",4-I39)</f>
      </c>
      <c r="P39" s="70">
        <f>IF(J39="","",4-J39)</f>
      </c>
      <c r="Q39" s="70">
        <f>IF(K39="","",4-K39)</f>
      </c>
      <c r="R39" s="70">
        <f>IF(L39="","",4-L39)</f>
      </c>
      <c r="S39" s="70">
        <f>IF(M39="","",4-M39)</f>
      </c>
      <c r="T39" s="76">
        <f>IF(N39="","",4-N39)</f>
      </c>
      <c r="U39" s="28">
        <f>SUM(C39:H39)</f>
        <v>0</v>
      </c>
      <c r="V39" s="69">
        <f>SUM(O39:T39)</f>
        <v>0</v>
      </c>
      <c r="W39" s="36">
        <f>SUMIF(player_in_game,A39,opponents_sum)</f>
        <v>0</v>
      </c>
      <c r="X39" s="36">
        <f>SUMIF(player_in_game,A39,opponents_points_sum)</f>
        <v>0</v>
      </c>
      <c r="Y39" s="41">
        <f>1000000000000*V39+100000000*W39+1000*U39+X39/10</f>
        <v>0</v>
      </c>
      <c r="Z39" s="65">
        <f>IF($B39="","",RANK($Y39,$Y$3:$Y$52))</f>
      </c>
      <c r="AA39" s="28">
        <f>IF(B39="","",O39+P39)</f>
      </c>
      <c r="AB39" s="70">
        <f>SUMIF(player_in_game,A39,opponents_sum_2)</f>
        <v>0</v>
      </c>
      <c r="AC39" s="70">
        <f>IF(B39="","",AA39*1000+AB39)</f>
      </c>
      <c r="AD39" s="70">
        <f>IF($B39="","",RANK($AC39,$AC$3:$AC$52))</f>
      </c>
      <c r="AE39" s="94">
        <f>IF(B39="","",IF(COUNTIF($AA$3:$AA$52,"&gt;="&amp;$AA39)&lt;=24,2,IF(COUNTIF($AA$3:$AA$52,"&gt;"&amp;$AA39)&lt;24,1,0)))</f>
      </c>
      <c r="AF39" s="94">
        <f>IF(B39="","",IF(AE39=0,AD39-COUNTIF($AE$3:$AE$52,"&gt;0"),0))</f>
      </c>
      <c r="AG39" s="95">
        <f>IF(B39="","",IF(AE39=1,1,IF($AM$2&gt;5,IF(AF39=1,IF(AND(MOD($AM$2,3)&lt;&gt;0,MOD($AM$2,4)&lt;&gt;0),1,0),IF(AF39=2,IF(AND(MOD($AM$2,3)=1,MOD($AM$2,4)&gt;1),1,0),0)),0)))</f>
      </c>
      <c r="AH39" s="65">
        <f>IF(B39="","",IF(AE39=2,"Прошел",IF(AG39=1,"Перестрелка","Не прошел")))</f>
      </c>
      <c r="AI39" s="97">
        <f>IF(OR(B39="",AG39&lt;&gt;1,E39=""),"",V39)</f>
      </c>
      <c r="AJ39" s="70">
        <f>IF(AI39="","",AI39*1000000+AB39*1000+U39)</f>
      </c>
      <c r="AK39" s="99">
        <f>IF(AI39="","",COUNTIF($AE$3:$AE$52,2)+RANK(AJ39,$AJ$3:$AJ$52))</f>
      </c>
      <c r="AL39" s="65">
        <f>IF(B39="","",IF(AE39=2,"Прошел",IF(AK39&lt;=24,"Прошел после перестрелки","Не прошел")))</f>
      </c>
    </row>
    <row r="40" spans="1:38" ht="14.25" thickBot="1" thickTop="1">
      <c r="A40" s="8">
        <v>38</v>
      </c>
      <c r="B40" s="35">
        <f>IF($A40&lt;=player_count,VLOOKUP($A40,list,2,0),"")</f>
      </c>
      <c r="C40" s="74">
        <f>IF(ISERROR(MATCH($A40*1000+COLUMN()-3,game_code,0)),"",INDEX(game_results,MATCH($A40*1000+COLUMN()-3,game_code,0),1))</f>
      </c>
      <c r="D40" s="36">
        <f>IF(ISERROR(MATCH($A40*1000+COLUMN()-3,game_code,0)),"",INDEX(game_results,MATCH($A40*1000+COLUMN()-3,game_code,0),1))</f>
      </c>
      <c r="E40" s="36">
        <f>IF(ISERROR(MATCH($A40*1000+COLUMN()-3,game_code,0)),"",INDEX(game_results,MATCH($A40*1000+COLUMN()-3,game_code,0),1))</f>
      </c>
      <c r="F40" s="36">
        <f>IF(ISERROR(MATCH($A40*1000+COLUMN()-3,game_code,0)),"",INDEX(game_results,MATCH($A40*1000+COLUMN()-3,game_code,0),1))</f>
      </c>
      <c r="G40" s="36">
        <f>IF(ISERROR(MATCH($A40*1000+COLUMN()-3,game_code,0)),"",INDEX(game_results,MATCH($A40*1000+COLUMN()-3,game_code,0),1))</f>
      </c>
      <c r="H40" s="75">
        <f>IF(ISERROR(MATCH($A40*1000+COLUMN()-3,game_code,0)),"",INDEX(game_results,MATCH($A40*1000+COLUMN()-3,game_code,0),1))</f>
      </c>
      <c r="I40" s="74">
        <f>IF(ISERROR(MATCH($A40*1000+COLUMN()-9,game_code,0)),"",IF(INDEX(game_results,MATCH($A40*1000+COLUMN()-9,game_code,0),2)=0,"",INDEX(game_results,MATCH($A40*1000+COLUMN()-9,game_code,0),2)))</f>
      </c>
      <c r="J40" s="36">
        <f>IF(ISERROR(MATCH($A40*1000+COLUMN()-9,game_code,0)),"",IF(INDEX(game_results,MATCH($A40*1000+COLUMN()-9,game_code,0),2)=0,"",INDEX(game_results,MATCH($A40*1000+COLUMN()-9,game_code,0),2)))</f>
      </c>
      <c r="K40" s="36">
        <f>IF(ISERROR(MATCH($A40*1000+COLUMN()-9,game_code,0)),"",IF(INDEX(game_results,MATCH($A40*1000+COLUMN()-9,game_code,0),2)=0,"",INDEX(game_results,MATCH($A40*1000+COLUMN()-9,game_code,0),2)))</f>
      </c>
      <c r="L40" s="36">
        <f>IF(ISERROR(MATCH($A40*1000+COLUMN()-9,game_code,0)),"",IF(INDEX(game_results,MATCH($A40*1000+COLUMN()-9,game_code,0),2)=0,"",INDEX(game_results,MATCH($A40*1000+COLUMN()-9,game_code,0),2)))</f>
      </c>
      <c r="M40" s="36">
        <f>IF(ISERROR(MATCH($A40*1000+COLUMN()-9,game_code,0)),"",IF(INDEX(game_results,MATCH($A40*1000+COLUMN()-9,game_code,0),2)=0,"",INDEX(game_results,MATCH($A40*1000+COLUMN()-9,game_code,0),2)))</f>
      </c>
      <c r="N40" s="75">
        <f>IF(ISERROR(MATCH($A40*1000+COLUMN()-9,game_code,0)),"",IF(INDEX(game_results,MATCH($A40*1000+COLUMN()-9,game_code,0),2)=0,"",INDEX(game_results,MATCH($A40*1000+COLUMN()-9,game_code,0),2)))</f>
      </c>
      <c r="O40" s="28">
        <f>IF(I40="","",4-I40)</f>
      </c>
      <c r="P40" s="70">
        <f>IF(J40="","",4-J40)</f>
      </c>
      <c r="Q40" s="70">
        <f>IF(K40="","",4-K40)</f>
      </c>
      <c r="R40" s="70">
        <f>IF(L40="","",4-L40)</f>
      </c>
      <c r="S40" s="70">
        <f>IF(M40="","",4-M40)</f>
      </c>
      <c r="T40" s="76">
        <f>IF(N40="","",4-N40)</f>
      </c>
      <c r="U40" s="28">
        <f>SUM(C40:H40)</f>
        <v>0</v>
      </c>
      <c r="V40" s="69">
        <f>SUM(O40:T40)</f>
        <v>0</v>
      </c>
      <c r="W40" s="36">
        <f>SUMIF(player_in_game,A40,opponents_sum)</f>
        <v>0</v>
      </c>
      <c r="X40" s="36">
        <f>SUMIF(player_in_game,A40,opponents_points_sum)</f>
        <v>0</v>
      </c>
      <c r="Y40" s="41">
        <f>1000000000000*V40+100000000*W40+1000*U40+X40/10</f>
        <v>0</v>
      </c>
      <c r="Z40" s="65">
        <f>IF($B40="","",RANK($Y40,$Y$3:$Y$52))</f>
      </c>
      <c r="AA40" s="28">
        <f>IF(B40="","",O40+P40)</f>
      </c>
      <c r="AB40" s="70">
        <f>SUMIF(player_in_game,A40,opponents_sum_2)</f>
        <v>0</v>
      </c>
      <c r="AC40" s="70">
        <f>IF(B40="","",AA40*1000+AB40)</f>
      </c>
      <c r="AD40" s="70">
        <f>IF($B40="","",RANK($AC40,$AC$3:$AC$52))</f>
      </c>
      <c r="AE40" s="94">
        <f>IF(B40="","",IF(COUNTIF($AA$3:$AA$52,"&gt;="&amp;$AA40)&lt;=24,2,IF(COUNTIF($AA$3:$AA$52,"&gt;"&amp;$AA40)&lt;24,1,0)))</f>
      </c>
      <c r="AF40" s="94">
        <f>IF(B40="","",IF(AE40=0,AD40-COUNTIF($AE$3:$AE$52,"&gt;0"),0))</f>
      </c>
      <c r="AG40" s="95">
        <f>IF(B40="","",IF(AE40=1,1,IF($AM$2&gt;5,IF(AF40=1,IF(AND(MOD($AM$2,3)&lt;&gt;0,MOD($AM$2,4)&lt;&gt;0),1,0),IF(AF40=2,IF(AND(MOD($AM$2,3)=1,MOD($AM$2,4)&gt;1),1,0),0)),0)))</f>
      </c>
      <c r="AH40" s="65">
        <f>IF(B40="","",IF(AE40=2,"Прошел",IF(AG40=1,"Перестрелка","Не прошел")))</f>
      </c>
      <c r="AI40" s="97">
        <f>IF(OR(B40="",AG40&lt;&gt;1,E40=""),"",V40)</f>
      </c>
      <c r="AJ40" s="70">
        <f>IF(AI40="","",AI40*1000000+AB40*1000+U40)</f>
      </c>
      <c r="AK40" s="99">
        <f>IF(AI40="","",COUNTIF($AE$3:$AE$52,2)+RANK(AJ40,$AJ$3:$AJ$52))</f>
      </c>
      <c r="AL40" s="65">
        <f>IF(B40="","",IF(AE40=2,"Прошел",IF(AK40&lt;=24,"Прошел после перестрелки","Не прошел")))</f>
      </c>
    </row>
    <row r="41" spans="1:38" ht="14.25" thickBot="1" thickTop="1">
      <c r="A41" s="8">
        <v>39</v>
      </c>
      <c r="B41" s="35">
        <f>IF($A41&lt;=player_count,VLOOKUP($A41,list,2,0),"")</f>
      </c>
      <c r="C41" s="74">
        <f>IF(ISERROR(MATCH($A41*1000+COLUMN()-3,game_code,0)),"",INDEX(game_results,MATCH($A41*1000+COLUMN()-3,game_code,0),1))</f>
      </c>
      <c r="D41" s="36">
        <f>IF(ISERROR(MATCH($A41*1000+COLUMN()-3,game_code,0)),"",INDEX(game_results,MATCH($A41*1000+COLUMN()-3,game_code,0),1))</f>
      </c>
      <c r="E41" s="36">
        <f>IF(ISERROR(MATCH($A41*1000+COLUMN()-3,game_code,0)),"",INDEX(game_results,MATCH($A41*1000+COLUMN()-3,game_code,0),1))</f>
      </c>
      <c r="F41" s="36">
        <f>IF(ISERROR(MATCH($A41*1000+COLUMN()-3,game_code,0)),"",INDEX(game_results,MATCH($A41*1000+COLUMN()-3,game_code,0),1))</f>
      </c>
      <c r="G41" s="36">
        <f>IF(ISERROR(MATCH($A41*1000+COLUMN()-3,game_code,0)),"",INDEX(game_results,MATCH($A41*1000+COLUMN()-3,game_code,0),1))</f>
      </c>
      <c r="H41" s="75">
        <f>IF(ISERROR(MATCH($A41*1000+COLUMN()-3,game_code,0)),"",INDEX(game_results,MATCH($A41*1000+COLUMN()-3,game_code,0),1))</f>
      </c>
      <c r="I41" s="74">
        <f>IF(ISERROR(MATCH($A41*1000+COLUMN()-9,game_code,0)),"",IF(INDEX(game_results,MATCH($A41*1000+COLUMN()-9,game_code,0),2)=0,"",INDEX(game_results,MATCH($A41*1000+COLUMN()-9,game_code,0),2)))</f>
      </c>
      <c r="J41" s="36">
        <f>IF(ISERROR(MATCH($A41*1000+COLUMN()-9,game_code,0)),"",IF(INDEX(game_results,MATCH($A41*1000+COLUMN()-9,game_code,0),2)=0,"",INDEX(game_results,MATCH($A41*1000+COLUMN()-9,game_code,0),2)))</f>
      </c>
      <c r="K41" s="36">
        <f>IF(ISERROR(MATCH($A41*1000+COLUMN()-9,game_code,0)),"",IF(INDEX(game_results,MATCH($A41*1000+COLUMN()-9,game_code,0),2)=0,"",INDEX(game_results,MATCH($A41*1000+COLUMN()-9,game_code,0),2)))</f>
      </c>
      <c r="L41" s="36">
        <f>IF(ISERROR(MATCH($A41*1000+COLUMN()-9,game_code,0)),"",IF(INDEX(game_results,MATCH($A41*1000+COLUMN()-9,game_code,0),2)=0,"",INDEX(game_results,MATCH($A41*1000+COLUMN()-9,game_code,0),2)))</f>
      </c>
      <c r="M41" s="36">
        <f>IF(ISERROR(MATCH($A41*1000+COLUMN()-9,game_code,0)),"",IF(INDEX(game_results,MATCH($A41*1000+COLUMN()-9,game_code,0),2)=0,"",INDEX(game_results,MATCH($A41*1000+COLUMN()-9,game_code,0),2)))</f>
      </c>
      <c r="N41" s="75">
        <f>IF(ISERROR(MATCH($A41*1000+COLUMN()-9,game_code,0)),"",IF(INDEX(game_results,MATCH($A41*1000+COLUMN()-9,game_code,0),2)=0,"",INDEX(game_results,MATCH($A41*1000+COLUMN()-9,game_code,0),2)))</f>
      </c>
      <c r="O41" s="28">
        <f>IF(I41="","",4-I41)</f>
      </c>
      <c r="P41" s="70">
        <f>IF(J41="","",4-J41)</f>
      </c>
      <c r="Q41" s="70">
        <f>IF(K41="","",4-K41)</f>
      </c>
      <c r="R41" s="70">
        <f>IF(L41="","",4-L41)</f>
      </c>
      <c r="S41" s="70">
        <f>IF(M41="","",4-M41)</f>
      </c>
      <c r="T41" s="76">
        <f>IF(N41="","",4-N41)</f>
      </c>
      <c r="U41" s="28">
        <f>SUM(C41:H41)</f>
        <v>0</v>
      </c>
      <c r="V41" s="69">
        <f>SUM(O41:T41)</f>
        <v>0</v>
      </c>
      <c r="W41" s="36">
        <f>SUMIF(player_in_game,A41,opponents_sum)</f>
        <v>0</v>
      </c>
      <c r="X41" s="36">
        <f>SUMIF(player_in_game,A41,opponents_points_sum)</f>
        <v>0</v>
      </c>
      <c r="Y41" s="41">
        <f>1000000000000*V41+100000000*W41+1000*U41+X41/10</f>
        <v>0</v>
      </c>
      <c r="Z41" s="65">
        <f>IF($B41="","",RANK($Y41,$Y$3:$Y$52))</f>
      </c>
      <c r="AA41" s="28">
        <f>IF(B41="","",O41+P41)</f>
      </c>
      <c r="AB41" s="70">
        <f>SUMIF(player_in_game,A41,opponents_sum_2)</f>
        <v>0</v>
      </c>
      <c r="AC41" s="70">
        <f>IF(B41="","",AA41*1000+AB41)</f>
      </c>
      <c r="AD41" s="70">
        <f>IF($B41="","",RANK($AC41,$AC$3:$AC$52))</f>
      </c>
      <c r="AE41" s="94">
        <f>IF(B41="","",IF(COUNTIF($AA$3:$AA$52,"&gt;="&amp;$AA41)&lt;=24,2,IF(COUNTIF($AA$3:$AA$52,"&gt;"&amp;$AA41)&lt;24,1,0)))</f>
      </c>
      <c r="AF41" s="94">
        <f>IF(B41="","",IF(AE41=0,AD41-COUNTIF($AE$3:$AE$52,"&gt;0"),0))</f>
      </c>
      <c r="AG41" s="95">
        <f>IF(B41="","",IF(AE41=1,1,IF($AM$2&gt;5,IF(AF41=1,IF(AND(MOD($AM$2,3)&lt;&gt;0,MOD($AM$2,4)&lt;&gt;0),1,0),IF(AF41=2,IF(AND(MOD($AM$2,3)=1,MOD($AM$2,4)&gt;1),1,0),0)),0)))</f>
      </c>
      <c r="AH41" s="65">
        <f>IF(B41="","",IF(AE41=2,"Прошел",IF(AG41=1,"Перестрелка","Не прошел")))</f>
      </c>
      <c r="AI41" s="97">
        <f>IF(OR(B41="",AG41&lt;&gt;1,E41=""),"",V41)</f>
      </c>
      <c r="AJ41" s="70">
        <f>IF(AI41="","",AI41*1000000+AB41*1000+U41)</f>
      </c>
      <c r="AK41" s="99">
        <f>IF(AI41="","",COUNTIF($AE$3:$AE$52,2)+RANK(AJ41,$AJ$3:$AJ$52))</f>
      </c>
      <c r="AL41" s="65">
        <f>IF(B41="","",IF(AE41=2,"Прошел",IF(AK41&lt;=24,"Прошел после перестрелки","Не прошел")))</f>
      </c>
    </row>
    <row r="42" spans="1:38" ht="14.25" thickBot="1" thickTop="1">
      <c r="A42" s="8">
        <v>40</v>
      </c>
      <c r="B42" s="35">
        <f>IF($A42&lt;=player_count,VLOOKUP($A42,list,2,0),"")</f>
      </c>
      <c r="C42" s="74">
        <f>IF(ISERROR(MATCH($A42*1000+COLUMN()-3,game_code,0)),"",INDEX(game_results,MATCH($A42*1000+COLUMN()-3,game_code,0),1))</f>
      </c>
      <c r="D42" s="36">
        <f>IF(ISERROR(MATCH($A42*1000+COLUMN()-3,game_code,0)),"",INDEX(game_results,MATCH($A42*1000+COLUMN()-3,game_code,0),1))</f>
      </c>
      <c r="E42" s="36">
        <f>IF(ISERROR(MATCH($A42*1000+COLUMN()-3,game_code,0)),"",INDEX(game_results,MATCH($A42*1000+COLUMN()-3,game_code,0),1))</f>
      </c>
      <c r="F42" s="36">
        <f>IF(ISERROR(MATCH($A42*1000+COLUMN()-3,game_code,0)),"",INDEX(game_results,MATCH($A42*1000+COLUMN()-3,game_code,0),1))</f>
      </c>
      <c r="G42" s="36">
        <f>IF(ISERROR(MATCH($A42*1000+COLUMN()-3,game_code,0)),"",INDEX(game_results,MATCH($A42*1000+COLUMN()-3,game_code,0),1))</f>
      </c>
      <c r="H42" s="75">
        <f>IF(ISERROR(MATCH($A42*1000+COLUMN()-3,game_code,0)),"",INDEX(game_results,MATCH($A42*1000+COLUMN()-3,game_code,0),1))</f>
      </c>
      <c r="I42" s="74">
        <f>IF(ISERROR(MATCH($A42*1000+COLUMN()-9,game_code,0)),"",IF(INDEX(game_results,MATCH($A42*1000+COLUMN()-9,game_code,0),2)=0,"",INDEX(game_results,MATCH($A42*1000+COLUMN()-9,game_code,0),2)))</f>
      </c>
      <c r="J42" s="36">
        <f>IF(ISERROR(MATCH($A42*1000+COLUMN()-9,game_code,0)),"",IF(INDEX(game_results,MATCH($A42*1000+COLUMN()-9,game_code,0),2)=0,"",INDEX(game_results,MATCH($A42*1000+COLUMN()-9,game_code,0),2)))</f>
      </c>
      <c r="K42" s="36">
        <f>IF(ISERROR(MATCH($A42*1000+COLUMN()-9,game_code,0)),"",IF(INDEX(game_results,MATCH($A42*1000+COLUMN()-9,game_code,0),2)=0,"",INDEX(game_results,MATCH($A42*1000+COLUMN()-9,game_code,0),2)))</f>
      </c>
      <c r="L42" s="36">
        <f>IF(ISERROR(MATCH($A42*1000+COLUMN()-9,game_code,0)),"",IF(INDEX(game_results,MATCH($A42*1000+COLUMN()-9,game_code,0),2)=0,"",INDEX(game_results,MATCH($A42*1000+COLUMN()-9,game_code,0),2)))</f>
      </c>
      <c r="M42" s="36">
        <f>IF(ISERROR(MATCH($A42*1000+COLUMN()-9,game_code,0)),"",IF(INDEX(game_results,MATCH($A42*1000+COLUMN()-9,game_code,0),2)=0,"",INDEX(game_results,MATCH($A42*1000+COLUMN()-9,game_code,0),2)))</f>
      </c>
      <c r="N42" s="75">
        <f>IF(ISERROR(MATCH($A42*1000+COLUMN()-9,game_code,0)),"",IF(INDEX(game_results,MATCH($A42*1000+COLUMN()-9,game_code,0),2)=0,"",INDEX(game_results,MATCH($A42*1000+COLUMN()-9,game_code,0),2)))</f>
      </c>
      <c r="O42" s="28">
        <f>IF(I42="","",4-I42)</f>
      </c>
      <c r="P42" s="70">
        <f>IF(J42="","",4-J42)</f>
      </c>
      <c r="Q42" s="70">
        <f>IF(K42="","",4-K42)</f>
      </c>
      <c r="R42" s="70">
        <f>IF(L42="","",4-L42)</f>
      </c>
      <c r="S42" s="70">
        <f>IF(M42="","",4-M42)</f>
      </c>
      <c r="T42" s="76">
        <f>IF(N42="","",4-N42)</f>
      </c>
      <c r="U42" s="28">
        <f>SUM(C42:H42)</f>
        <v>0</v>
      </c>
      <c r="V42" s="69">
        <f>SUM(O42:T42)</f>
        <v>0</v>
      </c>
      <c r="W42" s="36">
        <f>SUMIF(player_in_game,A42,opponents_sum)</f>
        <v>0</v>
      </c>
      <c r="X42" s="36">
        <f>SUMIF(player_in_game,A42,opponents_points_sum)</f>
        <v>0</v>
      </c>
      <c r="Y42" s="41">
        <f>1000000000000*V42+100000000*W42+1000*U42+X42/10</f>
        <v>0</v>
      </c>
      <c r="Z42" s="65">
        <f>IF($B42="","",RANK($Y42,$Y$3:$Y$52))</f>
      </c>
      <c r="AA42" s="28">
        <f>IF(B42="","",O42+P42)</f>
      </c>
      <c r="AB42" s="70">
        <f>SUMIF(player_in_game,A42,opponents_sum_2)</f>
        <v>0</v>
      </c>
      <c r="AC42" s="70">
        <f>IF(B42="","",AA42*1000+AB42)</f>
      </c>
      <c r="AD42" s="70">
        <f>IF($B42="","",RANK($AC42,$AC$3:$AC$52))</f>
      </c>
      <c r="AE42" s="94">
        <f>IF(B42="","",IF(COUNTIF($AA$3:$AA$52,"&gt;="&amp;$AA42)&lt;=24,2,IF(COUNTIF($AA$3:$AA$52,"&gt;"&amp;$AA42)&lt;24,1,0)))</f>
      </c>
      <c r="AF42" s="94">
        <f>IF(B42="","",IF(AE42=0,AD42-COUNTIF($AE$3:$AE$52,"&gt;0"),0))</f>
      </c>
      <c r="AG42" s="95">
        <f>IF(B42="","",IF(AE42=1,1,IF($AM$2&gt;5,IF(AF42=1,IF(AND(MOD($AM$2,3)&lt;&gt;0,MOD($AM$2,4)&lt;&gt;0),1,0),IF(AF42=2,IF(AND(MOD($AM$2,3)=1,MOD($AM$2,4)&gt;1),1,0),0)),0)))</f>
      </c>
      <c r="AH42" s="65">
        <f>IF(B42="","",IF(AE42=2,"Прошел",IF(AG42=1,"Перестрелка","Не прошел")))</f>
      </c>
      <c r="AI42" s="97">
        <f>IF(OR(B42="",AG42&lt;&gt;1,E42=""),"",V42)</f>
      </c>
      <c r="AJ42" s="70">
        <f>IF(AI42="","",AI42*1000000+AB42*1000+U42)</f>
      </c>
      <c r="AK42" s="99">
        <f>IF(AI42="","",COUNTIF($AE$3:$AE$52,2)+RANK(AJ42,$AJ$3:$AJ$52))</f>
      </c>
      <c r="AL42" s="65">
        <f>IF(B42="","",IF(AE42=2,"Прошел",IF(AK42&lt;=24,"Прошел после перестрелки","Не прошел")))</f>
      </c>
    </row>
    <row r="43" spans="1:38" ht="14.25" thickBot="1" thickTop="1">
      <c r="A43" s="8">
        <v>41</v>
      </c>
      <c r="B43" s="35">
        <f>IF($A43&lt;=player_count,VLOOKUP($A43,list,2,0),"")</f>
      </c>
      <c r="C43" s="74">
        <f>IF(ISERROR(MATCH($A43*1000+COLUMN()-3,game_code,0)),"",INDEX(game_results,MATCH($A43*1000+COLUMN()-3,game_code,0),1))</f>
      </c>
      <c r="D43" s="36">
        <f>IF(ISERROR(MATCH($A43*1000+COLUMN()-3,game_code,0)),"",INDEX(game_results,MATCH($A43*1000+COLUMN()-3,game_code,0),1))</f>
      </c>
      <c r="E43" s="36">
        <f>IF(ISERROR(MATCH($A43*1000+COLUMN()-3,game_code,0)),"",INDEX(game_results,MATCH($A43*1000+COLUMN()-3,game_code,0),1))</f>
      </c>
      <c r="F43" s="36">
        <f>IF(ISERROR(MATCH($A43*1000+COLUMN()-3,game_code,0)),"",INDEX(game_results,MATCH($A43*1000+COLUMN()-3,game_code,0),1))</f>
      </c>
      <c r="G43" s="36">
        <f>IF(ISERROR(MATCH($A43*1000+COLUMN()-3,game_code,0)),"",INDEX(game_results,MATCH($A43*1000+COLUMN()-3,game_code,0),1))</f>
      </c>
      <c r="H43" s="75">
        <f>IF(ISERROR(MATCH($A43*1000+COLUMN()-3,game_code,0)),"",INDEX(game_results,MATCH($A43*1000+COLUMN()-3,game_code,0),1))</f>
      </c>
      <c r="I43" s="74">
        <f>IF(ISERROR(MATCH($A43*1000+COLUMN()-9,game_code,0)),"",IF(INDEX(game_results,MATCH($A43*1000+COLUMN()-9,game_code,0),2)=0,"",INDEX(game_results,MATCH($A43*1000+COLUMN()-9,game_code,0),2)))</f>
      </c>
      <c r="J43" s="36">
        <f>IF(ISERROR(MATCH($A43*1000+COLUMN()-9,game_code,0)),"",IF(INDEX(game_results,MATCH($A43*1000+COLUMN()-9,game_code,0),2)=0,"",INDEX(game_results,MATCH($A43*1000+COLUMN()-9,game_code,0),2)))</f>
      </c>
      <c r="K43" s="36">
        <f>IF(ISERROR(MATCH($A43*1000+COLUMN()-9,game_code,0)),"",IF(INDEX(game_results,MATCH($A43*1000+COLUMN()-9,game_code,0),2)=0,"",INDEX(game_results,MATCH($A43*1000+COLUMN()-9,game_code,0),2)))</f>
      </c>
      <c r="L43" s="36">
        <f>IF(ISERROR(MATCH($A43*1000+COLUMN()-9,game_code,0)),"",IF(INDEX(game_results,MATCH($A43*1000+COLUMN()-9,game_code,0),2)=0,"",INDEX(game_results,MATCH($A43*1000+COLUMN()-9,game_code,0),2)))</f>
      </c>
      <c r="M43" s="36">
        <f>IF(ISERROR(MATCH($A43*1000+COLUMN()-9,game_code,0)),"",IF(INDEX(game_results,MATCH($A43*1000+COLUMN()-9,game_code,0),2)=0,"",INDEX(game_results,MATCH($A43*1000+COLUMN()-9,game_code,0),2)))</f>
      </c>
      <c r="N43" s="75">
        <f>IF(ISERROR(MATCH($A43*1000+COLUMN()-9,game_code,0)),"",IF(INDEX(game_results,MATCH($A43*1000+COLUMN()-9,game_code,0),2)=0,"",INDEX(game_results,MATCH($A43*1000+COLUMN()-9,game_code,0),2)))</f>
      </c>
      <c r="O43" s="28">
        <f>IF(I43="","",4-I43)</f>
      </c>
      <c r="P43" s="70">
        <f>IF(J43="","",4-J43)</f>
      </c>
      <c r="Q43" s="70">
        <f>IF(K43="","",4-K43)</f>
      </c>
      <c r="R43" s="70">
        <f>IF(L43="","",4-L43)</f>
      </c>
      <c r="S43" s="70">
        <f>IF(M43="","",4-M43)</f>
      </c>
      <c r="T43" s="76">
        <f>IF(N43="","",4-N43)</f>
      </c>
      <c r="U43" s="28">
        <f>SUM(C43:H43)</f>
        <v>0</v>
      </c>
      <c r="V43" s="69">
        <f>SUM(O43:T43)</f>
        <v>0</v>
      </c>
      <c r="W43" s="36">
        <f>SUMIF(player_in_game,A43,opponents_sum)</f>
        <v>0</v>
      </c>
      <c r="X43" s="36">
        <f>SUMIF(player_in_game,A43,opponents_points_sum)</f>
        <v>0</v>
      </c>
      <c r="Y43" s="41">
        <f>1000000000000*V43+100000000*W43+1000*U43+X43/10</f>
        <v>0</v>
      </c>
      <c r="Z43" s="65">
        <f>IF($B43="","",RANK($Y43,$Y$3:$Y$52))</f>
      </c>
      <c r="AA43" s="28">
        <f>IF(B43="","",O43+P43)</f>
      </c>
      <c r="AB43" s="70">
        <f>SUMIF(player_in_game,A43,opponents_sum_2)</f>
        <v>0</v>
      </c>
      <c r="AC43" s="70">
        <f>IF(B43="","",AA43*1000+AB43)</f>
      </c>
      <c r="AD43" s="70">
        <f>IF($B43="","",RANK($AC43,$AC$3:$AC$52))</f>
      </c>
      <c r="AE43" s="94">
        <f>IF(B43="","",IF(COUNTIF($AA$3:$AA$52,"&gt;="&amp;$AA43)&lt;=24,2,IF(COUNTIF($AA$3:$AA$52,"&gt;"&amp;$AA43)&lt;24,1,0)))</f>
      </c>
      <c r="AF43" s="94">
        <f>IF(B43="","",IF(AE43=0,AD43-COUNTIF($AE$3:$AE$52,"&gt;0"),0))</f>
      </c>
      <c r="AG43" s="95">
        <f>IF(B43="","",IF(AE43=1,1,IF($AM$2&gt;5,IF(AF43=1,IF(AND(MOD($AM$2,3)&lt;&gt;0,MOD($AM$2,4)&lt;&gt;0),1,0),IF(AF43=2,IF(AND(MOD($AM$2,3)=1,MOD($AM$2,4)&gt;1),1,0),0)),0)))</f>
      </c>
      <c r="AH43" s="65">
        <f>IF(B43="","",IF(AE43=2,"Прошел",IF(AG43=1,"Перестрелка","Не прошел")))</f>
      </c>
      <c r="AI43" s="97">
        <f>IF(OR(B43="",AG43&lt;&gt;1,E43=""),"",V43)</f>
      </c>
      <c r="AJ43" s="70">
        <f>IF(AI43="","",AI43*1000000+AB43*1000+U43)</f>
      </c>
      <c r="AK43" s="99">
        <f>IF(AI43="","",COUNTIF($AE$3:$AE$52,2)+RANK(AJ43,$AJ$3:$AJ$52))</f>
      </c>
      <c r="AL43" s="65">
        <f>IF(B43="","",IF(AE43=2,"Прошел",IF(AK43&lt;=24,"Прошел после перестрелки","Не прошел")))</f>
      </c>
    </row>
    <row r="44" spans="1:38" ht="14.25" thickBot="1" thickTop="1">
      <c r="A44" s="8">
        <v>42</v>
      </c>
      <c r="B44" s="35">
        <f>IF($A44&lt;=player_count,VLOOKUP($A44,list,2,0),"")</f>
      </c>
      <c r="C44" s="74">
        <f>IF(ISERROR(MATCH($A44*1000+COLUMN()-3,game_code,0)),"",INDEX(game_results,MATCH($A44*1000+COLUMN()-3,game_code,0),1))</f>
      </c>
      <c r="D44" s="36">
        <f>IF(ISERROR(MATCH($A44*1000+COLUMN()-3,game_code,0)),"",INDEX(game_results,MATCH($A44*1000+COLUMN()-3,game_code,0),1))</f>
      </c>
      <c r="E44" s="36">
        <f>IF(ISERROR(MATCH($A44*1000+COLUMN()-3,game_code,0)),"",INDEX(game_results,MATCH($A44*1000+COLUMN()-3,game_code,0),1))</f>
      </c>
      <c r="F44" s="36">
        <f>IF(ISERROR(MATCH($A44*1000+COLUMN()-3,game_code,0)),"",INDEX(game_results,MATCH($A44*1000+COLUMN()-3,game_code,0),1))</f>
      </c>
      <c r="G44" s="36">
        <f>IF(ISERROR(MATCH($A44*1000+COLUMN()-3,game_code,0)),"",INDEX(game_results,MATCH($A44*1000+COLUMN()-3,game_code,0),1))</f>
      </c>
      <c r="H44" s="75">
        <f>IF(ISERROR(MATCH($A44*1000+COLUMN()-3,game_code,0)),"",INDEX(game_results,MATCH($A44*1000+COLUMN()-3,game_code,0),1))</f>
      </c>
      <c r="I44" s="74">
        <f>IF(ISERROR(MATCH($A44*1000+COLUMN()-9,game_code,0)),"",IF(INDEX(game_results,MATCH($A44*1000+COLUMN()-9,game_code,0),2)=0,"",INDEX(game_results,MATCH($A44*1000+COLUMN()-9,game_code,0),2)))</f>
      </c>
      <c r="J44" s="36">
        <f>IF(ISERROR(MATCH($A44*1000+COLUMN()-9,game_code,0)),"",IF(INDEX(game_results,MATCH($A44*1000+COLUMN()-9,game_code,0),2)=0,"",INDEX(game_results,MATCH($A44*1000+COLUMN()-9,game_code,0),2)))</f>
      </c>
      <c r="K44" s="36">
        <f>IF(ISERROR(MATCH($A44*1000+COLUMN()-9,game_code,0)),"",IF(INDEX(game_results,MATCH($A44*1000+COLUMN()-9,game_code,0),2)=0,"",INDEX(game_results,MATCH($A44*1000+COLUMN()-9,game_code,0),2)))</f>
      </c>
      <c r="L44" s="36">
        <f>IF(ISERROR(MATCH($A44*1000+COLUMN()-9,game_code,0)),"",IF(INDEX(game_results,MATCH($A44*1000+COLUMN()-9,game_code,0),2)=0,"",INDEX(game_results,MATCH($A44*1000+COLUMN()-9,game_code,0),2)))</f>
      </c>
      <c r="M44" s="36">
        <f>IF(ISERROR(MATCH($A44*1000+COLUMN()-9,game_code,0)),"",IF(INDEX(game_results,MATCH($A44*1000+COLUMN()-9,game_code,0),2)=0,"",INDEX(game_results,MATCH($A44*1000+COLUMN()-9,game_code,0),2)))</f>
      </c>
      <c r="N44" s="75">
        <f>IF(ISERROR(MATCH($A44*1000+COLUMN()-9,game_code,0)),"",IF(INDEX(game_results,MATCH($A44*1000+COLUMN()-9,game_code,0),2)=0,"",INDEX(game_results,MATCH($A44*1000+COLUMN()-9,game_code,0),2)))</f>
      </c>
      <c r="O44" s="28">
        <f>IF(I44="","",4-I44)</f>
      </c>
      <c r="P44" s="70">
        <f>IF(J44="","",4-J44)</f>
      </c>
      <c r="Q44" s="70">
        <f>IF(K44="","",4-K44)</f>
      </c>
      <c r="R44" s="70">
        <f>IF(L44="","",4-L44)</f>
      </c>
      <c r="S44" s="70">
        <f>IF(M44="","",4-M44)</f>
      </c>
      <c r="T44" s="76">
        <f>IF(N44="","",4-N44)</f>
      </c>
      <c r="U44" s="28">
        <f>SUM(C44:H44)</f>
        <v>0</v>
      </c>
      <c r="V44" s="69">
        <f>SUM(O44:T44)</f>
        <v>0</v>
      </c>
      <c r="W44" s="36">
        <f>SUMIF(player_in_game,A44,opponents_sum)</f>
        <v>0</v>
      </c>
      <c r="X44" s="36">
        <f>SUMIF(player_in_game,A44,opponents_points_sum)</f>
        <v>0</v>
      </c>
      <c r="Y44" s="41">
        <f>1000000000000*V44+100000000*W44+1000*U44+X44/10</f>
        <v>0</v>
      </c>
      <c r="Z44" s="65">
        <f>IF($B44="","",RANK($Y44,$Y$3:$Y$52))</f>
      </c>
      <c r="AA44" s="28">
        <f>IF(B44="","",O44+P44)</f>
      </c>
      <c r="AB44" s="70">
        <f>SUMIF(player_in_game,A44,opponents_sum_2)</f>
        <v>0</v>
      </c>
      <c r="AC44" s="70">
        <f>IF(B44="","",AA44*1000+AB44)</f>
      </c>
      <c r="AD44" s="70">
        <f>IF($B44="","",RANK($AC44,$AC$3:$AC$52))</f>
      </c>
      <c r="AE44" s="94">
        <f>IF(B44="","",IF(COUNTIF($AA$3:$AA$52,"&gt;="&amp;$AA44)&lt;=24,2,IF(COUNTIF($AA$3:$AA$52,"&gt;"&amp;$AA44)&lt;24,1,0)))</f>
      </c>
      <c r="AF44" s="94">
        <f>IF(B44="","",IF(AE44=0,AD44-COUNTIF($AE$3:$AE$52,"&gt;0"),0))</f>
      </c>
      <c r="AG44" s="95">
        <f>IF(B44="","",IF(AE44=1,1,IF($AM$2&gt;5,IF(AF44=1,IF(AND(MOD($AM$2,3)&lt;&gt;0,MOD($AM$2,4)&lt;&gt;0),1,0),IF(AF44=2,IF(AND(MOD($AM$2,3)=1,MOD($AM$2,4)&gt;1),1,0),0)),0)))</f>
      </c>
      <c r="AH44" s="65">
        <f>IF(B44="","",IF(AE44=2,"Прошел",IF(AG44=1,"Перестрелка","Не прошел")))</f>
      </c>
      <c r="AI44" s="97">
        <f>IF(OR(B44="",AG44&lt;&gt;1,E44=""),"",V44)</f>
      </c>
      <c r="AJ44" s="70">
        <f>IF(AI44="","",AI44*1000000+AB44*1000+U44)</f>
      </c>
      <c r="AK44" s="99">
        <f>IF(AI44="","",COUNTIF($AE$3:$AE$52,2)+RANK(AJ44,$AJ$3:$AJ$52))</f>
      </c>
      <c r="AL44" s="65">
        <f>IF(B44="","",IF(AE44=2,"Прошел",IF(AK44&lt;=24,"Прошел после перестрелки","Не прошел")))</f>
      </c>
    </row>
    <row r="45" spans="1:38" ht="14.25" thickBot="1" thickTop="1">
      <c r="A45" s="8">
        <v>43</v>
      </c>
      <c r="B45" s="35">
        <f>IF($A45&lt;=player_count,VLOOKUP($A45,list,2,0),"")</f>
      </c>
      <c r="C45" s="74">
        <f>IF(ISERROR(MATCH($A45*1000+COLUMN()-3,game_code,0)),"",INDEX(game_results,MATCH($A45*1000+COLUMN()-3,game_code,0),1))</f>
      </c>
      <c r="D45" s="36">
        <f>IF(ISERROR(MATCH($A45*1000+COLUMN()-3,game_code,0)),"",INDEX(game_results,MATCH($A45*1000+COLUMN()-3,game_code,0),1))</f>
      </c>
      <c r="E45" s="36">
        <f>IF(ISERROR(MATCH($A45*1000+COLUMN()-3,game_code,0)),"",INDEX(game_results,MATCH($A45*1000+COLUMN()-3,game_code,0),1))</f>
      </c>
      <c r="F45" s="36">
        <f>IF(ISERROR(MATCH($A45*1000+COLUMN()-3,game_code,0)),"",INDEX(game_results,MATCH($A45*1000+COLUMN()-3,game_code,0),1))</f>
      </c>
      <c r="G45" s="36">
        <f>IF(ISERROR(MATCH($A45*1000+COLUMN()-3,game_code,0)),"",INDEX(game_results,MATCH($A45*1000+COLUMN()-3,game_code,0),1))</f>
      </c>
      <c r="H45" s="75">
        <f>IF(ISERROR(MATCH($A45*1000+COLUMN()-3,game_code,0)),"",INDEX(game_results,MATCH($A45*1000+COLUMN()-3,game_code,0),1))</f>
      </c>
      <c r="I45" s="74">
        <f>IF(ISERROR(MATCH($A45*1000+COLUMN()-9,game_code,0)),"",IF(INDEX(game_results,MATCH($A45*1000+COLUMN()-9,game_code,0),2)=0,"",INDEX(game_results,MATCH($A45*1000+COLUMN()-9,game_code,0),2)))</f>
      </c>
      <c r="J45" s="36">
        <f>IF(ISERROR(MATCH($A45*1000+COLUMN()-9,game_code,0)),"",IF(INDEX(game_results,MATCH($A45*1000+COLUMN()-9,game_code,0),2)=0,"",INDEX(game_results,MATCH($A45*1000+COLUMN()-9,game_code,0),2)))</f>
      </c>
      <c r="K45" s="36">
        <f>IF(ISERROR(MATCH($A45*1000+COLUMN()-9,game_code,0)),"",IF(INDEX(game_results,MATCH($A45*1000+COLUMN()-9,game_code,0),2)=0,"",INDEX(game_results,MATCH($A45*1000+COLUMN()-9,game_code,0),2)))</f>
      </c>
      <c r="L45" s="36">
        <f>IF(ISERROR(MATCH($A45*1000+COLUMN()-9,game_code,0)),"",IF(INDEX(game_results,MATCH($A45*1000+COLUMN()-9,game_code,0),2)=0,"",INDEX(game_results,MATCH($A45*1000+COLUMN()-9,game_code,0),2)))</f>
      </c>
      <c r="M45" s="36">
        <f>IF(ISERROR(MATCH($A45*1000+COLUMN()-9,game_code,0)),"",IF(INDEX(game_results,MATCH($A45*1000+COLUMN()-9,game_code,0),2)=0,"",INDEX(game_results,MATCH($A45*1000+COLUMN()-9,game_code,0),2)))</f>
      </c>
      <c r="N45" s="75">
        <f>IF(ISERROR(MATCH($A45*1000+COLUMN()-9,game_code,0)),"",IF(INDEX(game_results,MATCH($A45*1000+COLUMN()-9,game_code,0),2)=0,"",INDEX(game_results,MATCH($A45*1000+COLUMN()-9,game_code,0),2)))</f>
      </c>
      <c r="O45" s="28">
        <f>IF(I45="","",4-I45)</f>
      </c>
      <c r="P45" s="70">
        <f>IF(J45="","",4-J45)</f>
      </c>
      <c r="Q45" s="70">
        <f>IF(K45="","",4-K45)</f>
      </c>
      <c r="R45" s="70">
        <f>IF(L45="","",4-L45)</f>
      </c>
      <c r="S45" s="70">
        <f>IF(M45="","",4-M45)</f>
      </c>
      <c r="T45" s="76">
        <f>IF(N45="","",4-N45)</f>
      </c>
      <c r="U45" s="28">
        <f>SUM(C45:H45)</f>
        <v>0</v>
      </c>
      <c r="V45" s="69">
        <f>SUM(O45:T45)</f>
        <v>0</v>
      </c>
      <c r="W45" s="36">
        <f>SUMIF(player_in_game,A45,opponents_sum)</f>
        <v>0</v>
      </c>
      <c r="X45" s="36">
        <f>SUMIF(player_in_game,A45,opponents_points_sum)</f>
        <v>0</v>
      </c>
      <c r="Y45" s="41">
        <f>1000000000000*V45+100000000*W45+1000*U45+X45/10</f>
        <v>0</v>
      </c>
      <c r="Z45" s="65">
        <f>IF($B45="","",RANK($Y45,$Y$3:$Y$52))</f>
      </c>
      <c r="AA45" s="28">
        <f>IF(B45="","",O45+P45)</f>
      </c>
      <c r="AB45" s="70">
        <f>SUMIF(player_in_game,A45,opponents_sum_2)</f>
        <v>0</v>
      </c>
      <c r="AC45" s="70">
        <f>IF(B45="","",AA45*1000+AB45)</f>
      </c>
      <c r="AD45" s="70">
        <f>IF($B45="","",RANK($AC45,$AC$3:$AC$52))</f>
      </c>
      <c r="AE45" s="94">
        <f>IF(B45="","",IF(COUNTIF($AA$3:$AA$52,"&gt;="&amp;$AA45)&lt;=24,2,IF(COUNTIF($AA$3:$AA$52,"&gt;"&amp;$AA45)&lt;24,1,0)))</f>
      </c>
      <c r="AF45" s="94">
        <f>IF(B45="","",IF(AE45=0,AD45-COUNTIF($AE$3:$AE$52,"&gt;0"),0))</f>
      </c>
      <c r="AG45" s="95">
        <f>IF(B45="","",IF(AE45=1,1,IF($AM$2&gt;5,IF(AF45=1,IF(AND(MOD($AM$2,3)&lt;&gt;0,MOD($AM$2,4)&lt;&gt;0),1,0),IF(AF45=2,IF(AND(MOD($AM$2,3)=1,MOD($AM$2,4)&gt;1),1,0),0)),0)))</f>
      </c>
      <c r="AH45" s="65">
        <f>IF(B45="","",IF(AE45=2,"Прошел",IF(AG45=1,"Перестрелка","Не прошел")))</f>
      </c>
      <c r="AI45" s="97">
        <f>IF(OR(B45="",AG45&lt;&gt;1,E45=""),"",V45)</f>
      </c>
      <c r="AJ45" s="70">
        <f>IF(AI45="","",AI45*1000000+AB45*1000+U45)</f>
      </c>
      <c r="AK45" s="99">
        <f>IF(AI45="","",COUNTIF($AE$3:$AE$52,2)+RANK(AJ45,$AJ$3:$AJ$52))</f>
      </c>
      <c r="AL45" s="65">
        <f>IF(B45="","",IF(AE45=2,"Прошел",IF(AK45&lt;=24,"Прошел после перестрелки","Не прошел")))</f>
      </c>
    </row>
    <row r="46" spans="1:38" ht="14.25" thickBot="1" thickTop="1">
      <c r="A46" s="8">
        <v>44</v>
      </c>
      <c r="B46" s="35">
        <f>IF($A46&lt;=player_count,VLOOKUP($A46,list,2,0),"")</f>
      </c>
      <c r="C46" s="74">
        <f>IF(ISERROR(MATCH($A46*1000+COLUMN()-3,game_code,0)),"",INDEX(game_results,MATCH($A46*1000+COLUMN()-3,game_code,0),1))</f>
      </c>
      <c r="D46" s="36">
        <f>IF(ISERROR(MATCH($A46*1000+COLUMN()-3,game_code,0)),"",INDEX(game_results,MATCH($A46*1000+COLUMN()-3,game_code,0),1))</f>
      </c>
      <c r="E46" s="36">
        <f>IF(ISERROR(MATCH($A46*1000+COLUMN()-3,game_code,0)),"",INDEX(game_results,MATCH($A46*1000+COLUMN()-3,game_code,0),1))</f>
      </c>
      <c r="F46" s="36">
        <f>IF(ISERROR(MATCH($A46*1000+COLUMN()-3,game_code,0)),"",INDEX(game_results,MATCH($A46*1000+COLUMN()-3,game_code,0),1))</f>
      </c>
      <c r="G46" s="36">
        <f>IF(ISERROR(MATCH($A46*1000+COLUMN()-3,game_code,0)),"",INDEX(game_results,MATCH($A46*1000+COLUMN()-3,game_code,0),1))</f>
      </c>
      <c r="H46" s="75">
        <f>IF(ISERROR(MATCH($A46*1000+COLUMN()-3,game_code,0)),"",INDEX(game_results,MATCH($A46*1000+COLUMN()-3,game_code,0),1))</f>
      </c>
      <c r="I46" s="74">
        <f>IF(ISERROR(MATCH($A46*1000+COLUMN()-9,game_code,0)),"",IF(INDEX(game_results,MATCH($A46*1000+COLUMN()-9,game_code,0),2)=0,"",INDEX(game_results,MATCH($A46*1000+COLUMN()-9,game_code,0),2)))</f>
      </c>
      <c r="J46" s="36">
        <f>IF(ISERROR(MATCH($A46*1000+COLUMN()-9,game_code,0)),"",IF(INDEX(game_results,MATCH($A46*1000+COLUMN()-9,game_code,0),2)=0,"",INDEX(game_results,MATCH($A46*1000+COLUMN()-9,game_code,0),2)))</f>
      </c>
      <c r="K46" s="36">
        <f>IF(ISERROR(MATCH($A46*1000+COLUMN()-9,game_code,0)),"",IF(INDEX(game_results,MATCH($A46*1000+COLUMN()-9,game_code,0),2)=0,"",INDEX(game_results,MATCH($A46*1000+COLUMN()-9,game_code,0),2)))</f>
      </c>
      <c r="L46" s="36">
        <f>IF(ISERROR(MATCH($A46*1000+COLUMN()-9,game_code,0)),"",IF(INDEX(game_results,MATCH($A46*1000+COLUMN()-9,game_code,0),2)=0,"",INDEX(game_results,MATCH($A46*1000+COLUMN()-9,game_code,0),2)))</f>
      </c>
      <c r="M46" s="36">
        <f>IF(ISERROR(MATCH($A46*1000+COLUMN()-9,game_code,0)),"",IF(INDEX(game_results,MATCH($A46*1000+COLUMN()-9,game_code,0),2)=0,"",INDEX(game_results,MATCH($A46*1000+COLUMN()-9,game_code,0),2)))</f>
      </c>
      <c r="N46" s="75">
        <f>IF(ISERROR(MATCH($A46*1000+COLUMN()-9,game_code,0)),"",IF(INDEX(game_results,MATCH($A46*1000+COLUMN()-9,game_code,0),2)=0,"",INDEX(game_results,MATCH($A46*1000+COLUMN()-9,game_code,0),2)))</f>
      </c>
      <c r="O46" s="28">
        <f>IF(I46="","",4-I46)</f>
      </c>
      <c r="P46" s="70">
        <f>IF(J46="","",4-J46)</f>
      </c>
      <c r="Q46" s="70">
        <f>IF(K46="","",4-K46)</f>
      </c>
      <c r="R46" s="70">
        <f>IF(L46="","",4-L46)</f>
      </c>
      <c r="S46" s="70">
        <f>IF(M46="","",4-M46)</f>
      </c>
      <c r="T46" s="76">
        <f>IF(N46="","",4-N46)</f>
      </c>
      <c r="U46" s="28">
        <f>SUM(C46:H46)</f>
        <v>0</v>
      </c>
      <c r="V46" s="69">
        <f>SUM(O46:T46)</f>
        <v>0</v>
      </c>
      <c r="W46" s="36">
        <f>SUMIF(player_in_game,A46,opponents_sum)</f>
        <v>0</v>
      </c>
      <c r="X46" s="36">
        <f>SUMIF(player_in_game,A46,opponents_points_sum)</f>
        <v>0</v>
      </c>
      <c r="Y46" s="41">
        <f>1000000000000*V46+100000000*W46+1000*U46+X46/10</f>
        <v>0</v>
      </c>
      <c r="Z46" s="65">
        <f>IF($B46="","",RANK($Y46,$Y$3:$Y$52))</f>
      </c>
      <c r="AA46" s="28">
        <f>IF(B46="","",O46+P46)</f>
      </c>
      <c r="AB46" s="70">
        <f>SUMIF(player_in_game,A46,opponents_sum_2)</f>
        <v>0</v>
      </c>
      <c r="AC46" s="70">
        <f>IF(B46="","",AA46*1000+AB46)</f>
      </c>
      <c r="AD46" s="70">
        <f>IF($B46="","",RANK($AC46,$AC$3:$AC$52))</f>
      </c>
      <c r="AE46" s="94">
        <f>IF(B46="","",IF(COUNTIF($AA$3:$AA$52,"&gt;="&amp;$AA46)&lt;=24,2,IF(COUNTIF($AA$3:$AA$52,"&gt;"&amp;$AA46)&lt;24,1,0)))</f>
      </c>
      <c r="AF46" s="94">
        <f>IF(B46="","",IF(AE46=0,AD46-COUNTIF($AE$3:$AE$52,"&gt;0"),0))</f>
      </c>
      <c r="AG46" s="95">
        <f>IF(B46="","",IF(AE46=1,1,IF($AM$2&gt;5,IF(AF46=1,IF(AND(MOD($AM$2,3)&lt;&gt;0,MOD($AM$2,4)&lt;&gt;0),1,0),IF(AF46=2,IF(AND(MOD($AM$2,3)=1,MOD($AM$2,4)&gt;1),1,0),0)),0)))</f>
      </c>
      <c r="AH46" s="65">
        <f>IF(B46="","",IF(AE46=2,"Прошел",IF(AG46=1,"Перестрелка","Не прошел")))</f>
      </c>
      <c r="AI46" s="97">
        <f>IF(OR(B46="",AG46&lt;&gt;1,E46=""),"",V46)</f>
      </c>
      <c r="AJ46" s="70">
        <f>IF(AI46="","",AI46*1000000+AB46*1000+U46)</f>
      </c>
      <c r="AK46" s="99">
        <f>IF(AI46="","",COUNTIF($AE$3:$AE$52,2)+RANK(AJ46,$AJ$3:$AJ$52))</f>
      </c>
      <c r="AL46" s="65">
        <f>IF(B46="","",IF(AE46=2,"Прошел",IF(AK46&lt;=24,"Прошел после перестрелки","Не прошел")))</f>
      </c>
    </row>
    <row r="47" spans="1:38" ht="14.25" thickBot="1" thickTop="1">
      <c r="A47" s="8">
        <v>45</v>
      </c>
      <c r="B47" s="35">
        <f>IF($A47&lt;=player_count,VLOOKUP($A47,list,2,0),"")</f>
      </c>
      <c r="C47" s="74">
        <f>IF(ISERROR(MATCH($A47*1000+COLUMN()-3,game_code,0)),"",INDEX(game_results,MATCH($A47*1000+COLUMN()-3,game_code,0),1))</f>
      </c>
      <c r="D47" s="36">
        <f>IF(ISERROR(MATCH($A47*1000+COLUMN()-3,game_code,0)),"",INDEX(game_results,MATCH($A47*1000+COLUMN()-3,game_code,0),1))</f>
      </c>
      <c r="E47" s="36">
        <f>IF(ISERROR(MATCH($A47*1000+COLUMN()-3,game_code,0)),"",INDEX(game_results,MATCH($A47*1000+COLUMN()-3,game_code,0),1))</f>
      </c>
      <c r="F47" s="36">
        <f>IF(ISERROR(MATCH($A47*1000+COLUMN()-3,game_code,0)),"",INDEX(game_results,MATCH($A47*1000+COLUMN()-3,game_code,0),1))</f>
      </c>
      <c r="G47" s="36">
        <f>IF(ISERROR(MATCH($A47*1000+COLUMN()-3,game_code,0)),"",INDEX(game_results,MATCH($A47*1000+COLUMN()-3,game_code,0),1))</f>
      </c>
      <c r="H47" s="75">
        <f>IF(ISERROR(MATCH($A47*1000+COLUMN()-3,game_code,0)),"",INDEX(game_results,MATCH($A47*1000+COLUMN()-3,game_code,0),1))</f>
      </c>
      <c r="I47" s="74">
        <f>IF(ISERROR(MATCH($A47*1000+COLUMN()-9,game_code,0)),"",IF(INDEX(game_results,MATCH($A47*1000+COLUMN()-9,game_code,0),2)=0,"",INDEX(game_results,MATCH($A47*1000+COLUMN()-9,game_code,0),2)))</f>
      </c>
      <c r="J47" s="36">
        <f>IF(ISERROR(MATCH($A47*1000+COLUMN()-9,game_code,0)),"",IF(INDEX(game_results,MATCH($A47*1000+COLUMN()-9,game_code,0),2)=0,"",INDEX(game_results,MATCH($A47*1000+COLUMN()-9,game_code,0),2)))</f>
      </c>
      <c r="K47" s="36">
        <f>IF(ISERROR(MATCH($A47*1000+COLUMN()-9,game_code,0)),"",IF(INDEX(game_results,MATCH($A47*1000+COLUMN()-9,game_code,0),2)=0,"",INDEX(game_results,MATCH($A47*1000+COLUMN()-9,game_code,0),2)))</f>
      </c>
      <c r="L47" s="36">
        <f>IF(ISERROR(MATCH($A47*1000+COLUMN()-9,game_code,0)),"",IF(INDEX(game_results,MATCH($A47*1000+COLUMN()-9,game_code,0),2)=0,"",INDEX(game_results,MATCH($A47*1000+COLUMN()-9,game_code,0),2)))</f>
      </c>
      <c r="M47" s="36">
        <f>IF(ISERROR(MATCH($A47*1000+COLUMN()-9,game_code,0)),"",IF(INDEX(game_results,MATCH($A47*1000+COLUMN()-9,game_code,0),2)=0,"",INDEX(game_results,MATCH($A47*1000+COLUMN()-9,game_code,0),2)))</f>
      </c>
      <c r="N47" s="75">
        <f>IF(ISERROR(MATCH($A47*1000+COLUMN()-9,game_code,0)),"",IF(INDEX(game_results,MATCH($A47*1000+COLUMN()-9,game_code,0),2)=0,"",INDEX(game_results,MATCH($A47*1000+COLUMN()-9,game_code,0),2)))</f>
      </c>
      <c r="O47" s="28">
        <f>IF(I47="","",4-I47)</f>
      </c>
      <c r="P47" s="70">
        <f>IF(J47="","",4-J47)</f>
      </c>
      <c r="Q47" s="70">
        <f>IF(K47="","",4-K47)</f>
      </c>
      <c r="R47" s="70">
        <f>IF(L47="","",4-L47)</f>
      </c>
      <c r="S47" s="70">
        <f>IF(M47="","",4-M47)</f>
      </c>
      <c r="T47" s="76">
        <f>IF(N47="","",4-N47)</f>
      </c>
      <c r="U47" s="28">
        <f>SUM(C47:H47)</f>
        <v>0</v>
      </c>
      <c r="V47" s="69">
        <f>SUM(O47:T47)</f>
        <v>0</v>
      </c>
      <c r="W47" s="36">
        <f>SUMIF(player_in_game,A47,opponents_sum)</f>
        <v>0</v>
      </c>
      <c r="X47" s="36">
        <f>SUMIF(player_in_game,A47,opponents_points_sum)</f>
        <v>0</v>
      </c>
      <c r="Y47" s="41">
        <f>1000000000000*V47+100000000*W47+1000*U47+X47/10</f>
        <v>0</v>
      </c>
      <c r="Z47" s="65">
        <f>IF($B47="","",RANK($Y47,$Y$3:$Y$52))</f>
      </c>
      <c r="AA47" s="28">
        <f>IF(B47="","",O47+P47)</f>
      </c>
      <c r="AB47" s="70">
        <f>SUMIF(player_in_game,A47,opponents_sum_2)</f>
        <v>0</v>
      </c>
      <c r="AC47" s="70">
        <f>IF(B47="","",AA47*1000+AB47)</f>
      </c>
      <c r="AD47" s="70">
        <f>IF($B47="","",RANK($AC47,$AC$3:$AC$52))</f>
      </c>
      <c r="AE47" s="94">
        <f>IF(B47="","",IF(COUNTIF($AA$3:$AA$52,"&gt;="&amp;$AA47)&lt;=24,2,IF(COUNTIF($AA$3:$AA$52,"&gt;"&amp;$AA47)&lt;24,1,0)))</f>
      </c>
      <c r="AF47" s="94">
        <f>IF(B47="","",IF(AE47=0,AD47-COUNTIF($AE$3:$AE$52,"&gt;0"),0))</f>
      </c>
      <c r="AG47" s="95">
        <f>IF(B47="","",IF(AE47=1,1,IF($AM$2&gt;5,IF(AF47=1,IF(AND(MOD($AM$2,3)&lt;&gt;0,MOD($AM$2,4)&lt;&gt;0),1,0),IF(AF47=2,IF(AND(MOD($AM$2,3)=1,MOD($AM$2,4)&gt;1),1,0),0)),0)))</f>
      </c>
      <c r="AH47" s="65">
        <f>IF(B47="","",IF(AE47=2,"Прошел",IF(AG47=1,"Перестрелка","Не прошел")))</f>
      </c>
      <c r="AI47" s="97">
        <f>IF(OR(B47="",AG47&lt;&gt;1,E47=""),"",V47)</f>
      </c>
      <c r="AJ47" s="70">
        <f>IF(AI47="","",AI47*1000000+AB47*1000+U47)</f>
      </c>
      <c r="AK47" s="99">
        <f>IF(AI47="","",COUNTIF($AE$3:$AE$52,2)+RANK(AJ47,$AJ$3:$AJ$52))</f>
      </c>
      <c r="AL47" s="65">
        <f>IF(B47="","",IF(AE47=2,"Прошел",IF(AK47&lt;=24,"Прошел после перестрелки","Не прошел")))</f>
      </c>
    </row>
    <row r="48" spans="1:38" ht="14.25" thickBot="1" thickTop="1">
      <c r="A48" s="8">
        <v>46</v>
      </c>
      <c r="B48" s="35">
        <f>IF($A48&lt;=player_count,VLOOKUP($A48,list,2,0),"")</f>
      </c>
      <c r="C48" s="74">
        <f>IF(ISERROR(MATCH($A48*1000+COLUMN()-3,game_code,0)),"",INDEX(game_results,MATCH($A48*1000+COLUMN()-3,game_code,0),1))</f>
      </c>
      <c r="D48" s="36">
        <f>IF(ISERROR(MATCH($A48*1000+COLUMN()-3,game_code,0)),"",INDEX(game_results,MATCH($A48*1000+COLUMN()-3,game_code,0),1))</f>
      </c>
      <c r="E48" s="36">
        <f>IF(ISERROR(MATCH($A48*1000+COLUMN()-3,game_code,0)),"",INDEX(game_results,MATCH($A48*1000+COLUMN()-3,game_code,0),1))</f>
      </c>
      <c r="F48" s="36">
        <f>IF(ISERROR(MATCH($A48*1000+COLUMN()-3,game_code,0)),"",INDEX(game_results,MATCH($A48*1000+COLUMN()-3,game_code,0),1))</f>
      </c>
      <c r="G48" s="36">
        <f>IF(ISERROR(MATCH($A48*1000+COLUMN()-3,game_code,0)),"",INDEX(game_results,MATCH($A48*1000+COLUMN()-3,game_code,0),1))</f>
      </c>
      <c r="H48" s="75">
        <f>IF(ISERROR(MATCH($A48*1000+COLUMN()-3,game_code,0)),"",INDEX(game_results,MATCH($A48*1000+COLUMN()-3,game_code,0),1))</f>
      </c>
      <c r="I48" s="74">
        <f>IF(ISERROR(MATCH($A48*1000+COLUMN()-9,game_code,0)),"",IF(INDEX(game_results,MATCH($A48*1000+COLUMN()-9,game_code,0),2)=0,"",INDEX(game_results,MATCH($A48*1000+COLUMN()-9,game_code,0),2)))</f>
      </c>
      <c r="J48" s="36">
        <f>IF(ISERROR(MATCH($A48*1000+COLUMN()-9,game_code,0)),"",IF(INDEX(game_results,MATCH($A48*1000+COLUMN()-9,game_code,0),2)=0,"",INDEX(game_results,MATCH($A48*1000+COLUMN()-9,game_code,0),2)))</f>
      </c>
      <c r="K48" s="36">
        <f>IF(ISERROR(MATCH($A48*1000+COLUMN()-9,game_code,0)),"",IF(INDEX(game_results,MATCH($A48*1000+COLUMN()-9,game_code,0),2)=0,"",INDEX(game_results,MATCH($A48*1000+COLUMN()-9,game_code,0),2)))</f>
      </c>
      <c r="L48" s="36">
        <f>IF(ISERROR(MATCH($A48*1000+COLUMN()-9,game_code,0)),"",IF(INDEX(game_results,MATCH($A48*1000+COLUMN()-9,game_code,0),2)=0,"",INDEX(game_results,MATCH($A48*1000+COLUMN()-9,game_code,0),2)))</f>
      </c>
      <c r="M48" s="36">
        <f>IF(ISERROR(MATCH($A48*1000+COLUMN()-9,game_code,0)),"",IF(INDEX(game_results,MATCH($A48*1000+COLUMN()-9,game_code,0),2)=0,"",INDEX(game_results,MATCH($A48*1000+COLUMN()-9,game_code,0),2)))</f>
      </c>
      <c r="N48" s="75">
        <f>IF(ISERROR(MATCH($A48*1000+COLUMN()-9,game_code,0)),"",IF(INDEX(game_results,MATCH($A48*1000+COLUMN()-9,game_code,0),2)=0,"",INDEX(game_results,MATCH($A48*1000+COLUMN()-9,game_code,0),2)))</f>
      </c>
      <c r="O48" s="28">
        <f>IF(I48="","",4-I48)</f>
      </c>
      <c r="P48" s="70">
        <f>IF(J48="","",4-J48)</f>
      </c>
      <c r="Q48" s="70">
        <f>IF(K48="","",4-K48)</f>
      </c>
      <c r="R48" s="70">
        <f>IF(L48="","",4-L48)</f>
      </c>
      <c r="S48" s="70">
        <f>IF(M48="","",4-M48)</f>
      </c>
      <c r="T48" s="76">
        <f>IF(N48="","",4-N48)</f>
      </c>
      <c r="U48" s="28">
        <f>SUM(C48:H48)</f>
        <v>0</v>
      </c>
      <c r="V48" s="69">
        <f>SUM(O48:T48)</f>
        <v>0</v>
      </c>
      <c r="W48" s="36">
        <f>SUMIF(player_in_game,A48,opponents_sum)</f>
        <v>0</v>
      </c>
      <c r="X48" s="36">
        <f>SUMIF(player_in_game,A48,opponents_points_sum)</f>
        <v>0</v>
      </c>
      <c r="Y48" s="41">
        <f>1000000000000*V48+100000000*W48+1000*U48+X48/10</f>
        <v>0</v>
      </c>
      <c r="Z48" s="65">
        <f>IF($B48="","",RANK($Y48,$Y$3:$Y$52))</f>
      </c>
      <c r="AA48" s="28">
        <f>IF(B48="","",O48+P48)</f>
      </c>
      <c r="AB48" s="70">
        <f>SUMIF(player_in_game,A48,opponents_sum_2)</f>
        <v>0</v>
      </c>
      <c r="AC48" s="70">
        <f>IF(B48="","",AA48*1000+AB48)</f>
      </c>
      <c r="AD48" s="70">
        <f>IF($B48="","",RANK($AC48,$AC$3:$AC$52))</f>
      </c>
      <c r="AE48" s="94">
        <f>IF(B48="","",IF(COUNTIF($AA$3:$AA$52,"&gt;="&amp;$AA48)&lt;=24,2,IF(COUNTIF($AA$3:$AA$52,"&gt;"&amp;$AA48)&lt;24,1,0)))</f>
      </c>
      <c r="AF48" s="94">
        <f>IF(B48="","",IF(AE48=0,AD48-COUNTIF($AE$3:$AE$52,"&gt;0"),0))</f>
      </c>
      <c r="AG48" s="95">
        <f>IF(B48="","",IF(AE48=1,1,IF($AM$2&gt;5,IF(AF48=1,IF(AND(MOD($AM$2,3)&lt;&gt;0,MOD($AM$2,4)&lt;&gt;0),1,0),IF(AF48=2,IF(AND(MOD($AM$2,3)=1,MOD($AM$2,4)&gt;1),1,0),0)),0)))</f>
      </c>
      <c r="AH48" s="65">
        <f>IF(B48="","",IF(AE48=2,"Прошел",IF(AG48=1,"Перестрелка","Не прошел")))</f>
      </c>
      <c r="AI48" s="97">
        <f>IF(OR(B48="",AG48&lt;&gt;1,E48=""),"",V48)</f>
      </c>
      <c r="AJ48" s="70">
        <f>IF(AI48="","",AI48*1000000+AB48*1000+U48)</f>
      </c>
      <c r="AK48" s="99">
        <f>IF(AI48="","",COUNTIF($AE$3:$AE$52,2)+RANK(AJ48,$AJ$3:$AJ$52))</f>
      </c>
      <c r="AL48" s="65">
        <f>IF(B48="","",IF(AE48=2,"Прошел",IF(AK48&lt;=24,"Прошел после перестрелки","Не прошел")))</f>
      </c>
    </row>
    <row r="49" spans="1:38" ht="14.25" thickBot="1" thickTop="1">
      <c r="A49" s="8">
        <v>47</v>
      </c>
      <c r="B49" s="35">
        <f>IF($A49&lt;=player_count,VLOOKUP($A49,list,2,0),"")</f>
      </c>
      <c r="C49" s="74">
        <f>IF(ISERROR(MATCH($A49*1000+COLUMN()-3,game_code,0)),"",INDEX(game_results,MATCH($A49*1000+COLUMN()-3,game_code,0),1))</f>
      </c>
      <c r="D49" s="36">
        <f>IF(ISERROR(MATCH($A49*1000+COLUMN()-3,game_code,0)),"",INDEX(game_results,MATCH($A49*1000+COLUMN()-3,game_code,0),1))</f>
      </c>
      <c r="E49" s="36">
        <f>IF(ISERROR(MATCH($A49*1000+COLUMN()-3,game_code,0)),"",INDEX(game_results,MATCH($A49*1000+COLUMN()-3,game_code,0),1))</f>
      </c>
      <c r="F49" s="36">
        <f>IF(ISERROR(MATCH($A49*1000+COLUMN()-3,game_code,0)),"",INDEX(game_results,MATCH($A49*1000+COLUMN()-3,game_code,0),1))</f>
      </c>
      <c r="G49" s="36">
        <f>IF(ISERROR(MATCH($A49*1000+COLUMN()-3,game_code,0)),"",INDEX(game_results,MATCH($A49*1000+COLUMN()-3,game_code,0),1))</f>
      </c>
      <c r="H49" s="75">
        <f>IF(ISERROR(MATCH($A49*1000+COLUMN()-3,game_code,0)),"",INDEX(game_results,MATCH($A49*1000+COLUMN()-3,game_code,0),1))</f>
      </c>
      <c r="I49" s="74">
        <f>IF(ISERROR(MATCH($A49*1000+COLUMN()-9,game_code,0)),"",IF(INDEX(game_results,MATCH($A49*1000+COLUMN()-9,game_code,0),2)=0,"",INDEX(game_results,MATCH($A49*1000+COLUMN()-9,game_code,0),2)))</f>
      </c>
      <c r="J49" s="36">
        <f>IF(ISERROR(MATCH($A49*1000+COLUMN()-9,game_code,0)),"",IF(INDEX(game_results,MATCH($A49*1000+COLUMN()-9,game_code,0),2)=0,"",INDEX(game_results,MATCH($A49*1000+COLUMN()-9,game_code,0),2)))</f>
      </c>
      <c r="K49" s="36">
        <f>IF(ISERROR(MATCH($A49*1000+COLUMN()-9,game_code,0)),"",IF(INDEX(game_results,MATCH($A49*1000+COLUMN()-9,game_code,0),2)=0,"",INDEX(game_results,MATCH($A49*1000+COLUMN()-9,game_code,0),2)))</f>
      </c>
      <c r="L49" s="36">
        <f>IF(ISERROR(MATCH($A49*1000+COLUMN()-9,game_code,0)),"",IF(INDEX(game_results,MATCH($A49*1000+COLUMN()-9,game_code,0),2)=0,"",INDEX(game_results,MATCH($A49*1000+COLUMN()-9,game_code,0),2)))</f>
      </c>
      <c r="M49" s="36">
        <f>IF(ISERROR(MATCH($A49*1000+COLUMN()-9,game_code,0)),"",IF(INDEX(game_results,MATCH($A49*1000+COLUMN()-9,game_code,0),2)=0,"",INDEX(game_results,MATCH($A49*1000+COLUMN()-9,game_code,0),2)))</f>
      </c>
      <c r="N49" s="75">
        <f>IF(ISERROR(MATCH($A49*1000+COLUMN()-9,game_code,0)),"",IF(INDEX(game_results,MATCH($A49*1000+COLUMN()-9,game_code,0),2)=0,"",INDEX(game_results,MATCH($A49*1000+COLUMN()-9,game_code,0),2)))</f>
      </c>
      <c r="O49" s="28">
        <f>IF(I49="","",4-I49)</f>
      </c>
      <c r="P49" s="70">
        <f>IF(J49="","",4-J49)</f>
      </c>
      <c r="Q49" s="70">
        <f>IF(K49="","",4-K49)</f>
      </c>
      <c r="R49" s="70">
        <f>IF(L49="","",4-L49)</f>
      </c>
      <c r="S49" s="70">
        <f>IF(M49="","",4-M49)</f>
      </c>
      <c r="T49" s="76">
        <f>IF(N49="","",4-N49)</f>
      </c>
      <c r="U49" s="28">
        <f>SUM(C49:H49)</f>
        <v>0</v>
      </c>
      <c r="V49" s="69">
        <f>SUM(O49:T49)</f>
        <v>0</v>
      </c>
      <c r="W49" s="36">
        <f>SUMIF(player_in_game,A49,opponents_sum)</f>
        <v>0</v>
      </c>
      <c r="X49" s="36">
        <f>SUMIF(player_in_game,A49,opponents_points_sum)</f>
        <v>0</v>
      </c>
      <c r="Y49" s="41">
        <f>1000000000000*V49+100000000*W49+1000*U49+X49/10</f>
        <v>0</v>
      </c>
      <c r="Z49" s="65">
        <f>IF($B49="","",RANK($Y49,$Y$3:$Y$52))</f>
      </c>
      <c r="AA49" s="28">
        <f>IF(B49="","",O49+P49)</f>
      </c>
      <c r="AB49" s="70">
        <f>SUMIF(player_in_game,A49,opponents_sum_2)</f>
        <v>0</v>
      </c>
      <c r="AC49" s="70">
        <f>IF(B49="","",AA49*1000+AB49)</f>
      </c>
      <c r="AD49" s="70">
        <f>IF($B49="","",RANK($AC49,$AC$3:$AC$52))</f>
      </c>
      <c r="AE49" s="94">
        <f>IF(B49="","",IF(COUNTIF($AA$3:$AA$52,"&gt;="&amp;$AA49)&lt;=24,2,IF(COUNTIF($AA$3:$AA$52,"&gt;"&amp;$AA49)&lt;24,1,0)))</f>
      </c>
      <c r="AF49" s="94">
        <f>IF(B49="","",IF(AE49=0,AD49-COUNTIF($AE$3:$AE$52,"&gt;0"),0))</f>
      </c>
      <c r="AG49" s="95">
        <f>IF(B49="","",IF(AE49=1,1,IF($AM$2&gt;5,IF(AF49=1,IF(AND(MOD($AM$2,3)&lt;&gt;0,MOD($AM$2,4)&lt;&gt;0),1,0),IF(AF49=2,IF(AND(MOD($AM$2,3)=1,MOD($AM$2,4)&gt;1),1,0),0)),0)))</f>
      </c>
      <c r="AH49" s="65">
        <f>IF(B49="","",IF(AE49=2,"Прошел",IF(AG49=1,"Перестрелка","Не прошел")))</f>
      </c>
      <c r="AI49" s="97">
        <f>IF(OR(B49="",AG49&lt;&gt;1,E49=""),"",V49)</f>
      </c>
      <c r="AJ49" s="70">
        <f>IF(AI49="","",AI49*1000000+AB49*1000+U49)</f>
      </c>
      <c r="AK49" s="99">
        <f>IF(AI49="","",COUNTIF($AE$3:$AE$52,2)+RANK(AJ49,$AJ$3:$AJ$52))</f>
      </c>
      <c r="AL49" s="65">
        <f>IF(B49="","",IF(AE49=2,"Прошел",IF(AK49&lt;=24,"Прошел после перестрелки","Не прошел")))</f>
      </c>
    </row>
    <row r="50" spans="1:38" ht="14.25" thickBot="1" thickTop="1">
      <c r="A50" s="8">
        <v>48</v>
      </c>
      <c r="B50" s="35">
        <f>IF($A50&lt;=player_count,VLOOKUP($A50,list,2,0),"")</f>
      </c>
      <c r="C50" s="74">
        <f>IF(ISERROR(MATCH($A50*1000+COLUMN()-3,game_code,0)),"",INDEX(game_results,MATCH($A50*1000+COLUMN()-3,game_code,0),1))</f>
      </c>
      <c r="D50" s="36">
        <f>IF(ISERROR(MATCH($A50*1000+COLUMN()-3,game_code,0)),"",INDEX(game_results,MATCH($A50*1000+COLUMN()-3,game_code,0),1))</f>
      </c>
      <c r="E50" s="36">
        <f>IF(ISERROR(MATCH($A50*1000+COLUMN()-3,game_code,0)),"",INDEX(game_results,MATCH($A50*1000+COLUMN()-3,game_code,0),1))</f>
      </c>
      <c r="F50" s="36">
        <f>IF(ISERROR(MATCH($A50*1000+COLUMN()-3,game_code,0)),"",INDEX(game_results,MATCH($A50*1000+COLUMN()-3,game_code,0),1))</f>
      </c>
      <c r="G50" s="36">
        <f>IF(ISERROR(MATCH($A50*1000+COLUMN()-3,game_code,0)),"",INDEX(game_results,MATCH($A50*1000+COLUMN()-3,game_code,0),1))</f>
      </c>
      <c r="H50" s="75">
        <f>IF(ISERROR(MATCH($A50*1000+COLUMN()-3,game_code,0)),"",INDEX(game_results,MATCH($A50*1000+COLUMN()-3,game_code,0),1))</f>
      </c>
      <c r="I50" s="74">
        <f>IF(ISERROR(MATCH($A50*1000+COLUMN()-9,game_code,0)),"",IF(INDEX(game_results,MATCH($A50*1000+COLUMN()-9,game_code,0),2)=0,"",INDEX(game_results,MATCH($A50*1000+COLUMN()-9,game_code,0),2)))</f>
      </c>
      <c r="J50" s="36">
        <f>IF(ISERROR(MATCH($A50*1000+COLUMN()-9,game_code,0)),"",IF(INDEX(game_results,MATCH($A50*1000+COLUMN()-9,game_code,0),2)=0,"",INDEX(game_results,MATCH($A50*1000+COLUMN()-9,game_code,0),2)))</f>
      </c>
      <c r="K50" s="36">
        <f>IF(ISERROR(MATCH($A50*1000+COLUMN()-9,game_code,0)),"",IF(INDEX(game_results,MATCH($A50*1000+COLUMN()-9,game_code,0),2)=0,"",INDEX(game_results,MATCH($A50*1000+COLUMN()-9,game_code,0),2)))</f>
      </c>
      <c r="L50" s="36">
        <f>IF(ISERROR(MATCH($A50*1000+COLUMN()-9,game_code,0)),"",IF(INDEX(game_results,MATCH($A50*1000+COLUMN()-9,game_code,0),2)=0,"",INDEX(game_results,MATCH($A50*1000+COLUMN()-9,game_code,0),2)))</f>
      </c>
      <c r="M50" s="36">
        <f>IF(ISERROR(MATCH($A50*1000+COLUMN()-9,game_code,0)),"",IF(INDEX(game_results,MATCH($A50*1000+COLUMN()-9,game_code,0),2)=0,"",INDEX(game_results,MATCH($A50*1000+COLUMN()-9,game_code,0),2)))</f>
      </c>
      <c r="N50" s="75">
        <f>IF(ISERROR(MATCH($A50*1000+COLUMN()-9,game_code,0)),"",IF(INDEX(game_results,MATCH($A50*1000+COLUMN()-9,game_code,0),2)=0,"",INDEX(game_results,MATCH($A50*1000+COLUMN()-9,game_code,0),2)))</f>
      </c>
      <c r="O50" s="28">
        <f>IF(I50="","",4-I50)</f>
      </c>
      <c r="P50" s="70">
        <f>IF(J50="","",4-J50)</f>
      </c>
      <c r="Q50" s="70">
        <f>IF(K50="","",4-K50)</f>
      </c>
      <c r="R50" s="70">
        <f>IF(L50="","",4-L50)</f>
      </c>
      <c r="S50" s="70">
        <f>IF(M50="","",4-M50)</f>
      </c>
      <c r="T50" s="76">
        <f>IF(N50="","",4-N50)</f>
      </c>
      <c r="U50" s="28">
        <f>SUM(C50:H50)</f>
        <v>0</v>
      </c>
      <c r="V50" s="69">
        <f>SUM(O50:T50)</f>
        <v>0</v>
      </c>
      <c r="W50" s="36">
        <f>SUMIF(player_in_game,A50,opponents_sum)</f>
        <v>0</v>
      </c>
      <c r="X50" s="36">
        <f>SUMIF(player_in_game,A50,opponents_points_sum)</f>
        <v>0</v>
      </c>
      <c r="Y50" s="41">
        <f>1000000000000*V50+100000000*W50+1000*U50+X50/10</f>
        <v>0</v>
      </c>
      <c r="Z50" s="65">
        <f>IF($B50="","",RANK($Y50,$Y$3:$Y$52))</f>
      </c>
      <c r="AA50" s="28">
        <f>IF(B50="","",O50+P50)</f>
      </c>
      <c r="AB50" s="70">
        <f>SUMIF(player_in_game,A50,opponents_sum_2)</f>
        <v>0</v>
      </c>
      <c r="AC50" s="70">
        <f>IF(B50="","",AA50*1000+AB50)</f>
      </c>
      <c r="AD50" s="70">
        <f>IF($B50="","",RANK($AC50,$AC$3:$AC$52))</f>
      </c>
      <c r="AE50" s="94">
        <f>IF(B50="","",IF(COUNTIF($AA$3:$AA$52,"&gt;="&amp;$AA50)&lt;=24,2,IF(COUNTIF($AA$3:$AA$52,"&gt;"&amp;$AA50)&lt;24,1,0)))</f>
      </c>
      <c r="AF50" s="94">
        <f>IF(B50="","",IF(AE50=0,AD50-COUNTIF($AE$3:$AE$52,"&gt;0"),0))</f>
      </c>
      <c r="AG50" s="95">
        <f>IF(B50="","",IF(AE50=1,1,IF($AM$2&gt;5,IF(AF50=1,IF(AND(MOD($AM$2,3)&lt;&gt;0,MOD($AM$2,4)&lt;&gt;0),1,0),IF(AF50=2,IF(AND(MOD($AM$2,3)=1,MOD($AM$2,4)&gt;1),1,0),0)),0)))</f>
      </c>
      <c r="AH50" s="65">
        <f>IF(B50="","",IF(AE50=2,"Прошел",IF(AG50=1,"Перестрелка","Не прошел")))</f>
      </c>
      <c r="AI50" s="97">
        <f>IF(OR(B50="",AG50&lt;&gt;1,E50=""),"",V50)</f>
      </c>
      <c r="AJ50" s="70">
        <f>IF(AI50="","",AI50*1000000+AB50*1000+U50)</f>
      </c>
      <c r="AK50" s="99">
        <f>IF(AI50="","",COUNTIF($AE$3:$AE$52,2)+RANK(AJ50,$AJ$3:$AJ$52))</f>
      </c>
      <c r="AL50" s="65">
        <f>IF(B50="","",IF(AE50=2,"Прошел",IF(AK50&lt;=24,"Прошел после перестрелки","Не прошел")))</f>
      </c>
    </row>
    <row r="51" spans="1:38" ht="14.25" thickBot="1" thickTop="1">
      <c r="A51" s="8">
        <v>49</v>
      </c>
      <c r="B51" s="35">
        <f>IF($A51&lt;=player_count,VLOOKUP($A51,list,2,0),"")</f>
      </c>
      <c r="C51" s="74">
        <f>IF(ISERROR(MATCH($A51*1000+COLUMN()-3,game_code,0)),"",INDEX(game_results,MATCH($A51*1000+COLUMN()-3,game_code,0),1))</f>
      </c>
      <c r="D51" s="36">
        <f>IF(ISERROR(MATCH($A51*1000+COLUMN()-3,game_code,0)),"",INDEX(game_results,MATCH($A51*1000+COLUMN()-3,game_code,0),1))</f>
      </c>
      <c r="E51" s="36">
        <f>IF(ISERROR(MATCH($A51*1000+COLUMN()-3,game_code,0)),"",INDEX(game_results,MATCH($A51*1000+COLUMN()-3,game_code,0),1))</f>
      </c>
      <c r="F51" s="36">
        <f>IF(ISERROR(MATCH($A51*1000+COLUMN()-3,game_code,0)),"",INDEX(game_results,MATCH($A51*1000+COLUMN()-3,game_code,0),1))</f>
      </c>
      <c r="G51" s="36">
        <f>IF(ISERROR(MATCH($A51*1000+COLUMN()-3,game_code,0)),"",INDEX(game_results,MATCH($A51*1000+COLUMN()-3,game_code,0),1))</f>
      </c>
      <c r="H51" s="75">
        <f>IF(ISERROR(MATCH($A51*1000+COLUMN()-3,game_code,0)),"",INDEX(game_results,MATCH($A51*1000+COLUMN()-3,game_code,0),1))</f>
      </c>
      <c r="I51" s="74">
        <f>IF(ISERROR(MATCH($A51*1000+COLUMN()-9,game_code,0)),"",IF(INDEX(game_results,MATCH($A51*1000+COLUMN()-9,game_code,0),2)=0,"",INDEX(game_results,MATCH($A51*1000+COLUMN()-9,game_code,0),2)))</f>
      </c>
      <c r="J51" s="36">
        <f>IF(ISERROR(MATCH($A51*1000+COLUMN()-9,game_code,0)),"",IF(INDEX(game_results,MATCH($A51*1000+COLUMN()-9,game_code,0),2)=0,"",INDEX(game_results,MATCH($A51*1000+COLUMN()-9,game_code,0),2)))</f>
      </c>
      <c r="K51" s="36">
        <f>IF(ISERROR(MATCH($A51*1000+COLUMN()-9,game_code,0)),"",IF(INDEX(game_results,MATCH($A51*1000+COLUMN()-9,game_code,0),2)=0,"",INDEX(game_results,MATCH($A51*1000+COLUMN()-9,game_code,0),2)))</f>
      </c>
      <c r="L51" s="36">
        <f>IF(ISERROR(MATCH($A51*1000+COLUMN()-9,game_code,0)),"",IF(INDEX(game_results,MATCH($A51*1000+COLUMN()-9,game_code,0),2)=0,"",INDEX(game_results,MATCH($A51*1000+COLUMN()-9,game_code,0),2)))</f>
      </c>
      <c r="M51" s="36">
        <f>IF(ISERROR(MATCH($A51*1000+COLUMN()-9,game_code,0)),"",IF(INDEX(game_results,MATCH($A51*1000+COLUMN()-9,game_code,0),2)=0,"",INDEX(game_results,MATCH($A51*1000+COLUMN()-9,game_code,0),2)))</f>
      </c>
      <c r="N51" s="75">
        <f>IF(ISERROR(MATCH($A51*1000+COLUMN()-9,game_code,0)),"",IF(INDEX(game_results,MATCH($A51*1000+COLUMN()-9,game_code,0),2)=0,"",INDEX(game_results,MATCH($A51*1000+COLUMN()-9,game_code,0),2)))</f>
      </c>
      <c r="O51" s="28">
        <f>IF(I51="","",4-I51)</f>
      </c>
      <c r="P51" s="70">
        <f>IF(J51="","",4-J51)</f>
      </c>
      <c r="Q51" s="70">
        <f>IF(K51="","",4-K51)</f>
      </c>
      <c r="R51" s="70">
        <f>IF(L51="","",4-L51)</f>
      </c>
      <c r="S51" s="70">
        <f>IF(M51="","",4-M51)</f>
      </c>
      <c r="T51" s="76">
        <f>IF(N51="","",4-N51)</f>
      </c>
      <c r="U51" s="28">
        <f>SUM(C51:H51)</f>
        <v>0</v>
      </c>
      <c r="V51" s="69">
        <f>SUM(O51:T51)</f>
        <v>0</v>
      </c>
      <c r="W51" s="36">
        <f>SUMIF(player_in_game,A51,opponents_sum)</f>
        <v>0</v>
      </c>
      <c r="X51" s="36">
        <f>SUMIF(player_in_game,A51,opponents_points_sum)</f>
        <v>0</v>
      </c>
      <c r="Y51" s="41">
        <f>1000000000000*V51+100000000*W51+1000*U51+X51/10</f>
        <v>0</v>
      </c>
      <c r="Z51" s="65">
        <f>IF($B51="","",RANK($Y51,$Y$3:$Y$52))</f>
      </c>
      <c r="AA51" s="28">
        <f>IF(B51="","",O51+P51)</f>
      </c>
      <c r="AB51" s="70">
        <f>SUMIF(player_in_game,A51,opponents_sum_2)</f>
        <v>0</v>
      </c>
      <c r="AC51" s="70">
        <f>IF(B51="","",AA51*1000+AB51)</f>
      </c>
      <c r="AD51" s="70">
        <f>IF($B51="","",RANK($AC51,$AC$3:$AC$52))</f>
      </c>
      <c r="AE51" s="94">
        <f>IF(B51="","",IF(COUNTIF($AA$3:$AA$52,"&gt;="&amp;$AA51)&lt;=24,2,IF(COUNTIF($AA$3:$AA$52,"&gt;"&amp;$AA51)&lt;24,1,0)))</f>
      </c>
      <c r="AF51" s="94">
        <f>IF(B51="","",IF(AE51=0,AD51-COUNTIF($AE$3:$AE$52,"&gt;0"),0))</f>
      </c>
      <c r="AG51" s="95">
        <f>IF(B51="","",IF(AE51=1,1,IF($AM$2&gt;5,IF(AF51=1,IF(AND(MOD($AM$2,3)&lt;&gt;0,MOD($AM$2,4)&lt;&gt;0),1,0),IF(AF51=2,IF(AND(MOD($AM$2,3)=1,MOD($AM$2,4)&gt;1),1,0),0)),0)))</f>
      </c>
      <c r="AH51" s="65">
        <f>IF(B51="","",IF(AE51=2,"Прошел",IF(AG51=1,"Перестрелка","Не прошел")))</f>
      </c>
      <c r="AI51" s="97">
        <f>IF(OR(B51="",AG51&lt;&gt;1,E51=""),"",V51)</f>
      </c>
      <c r="AJ51" s="70">
        <f>IF(AI51="","",AI51*1000000+AB51*1000+U51)</f>
      </c>
      <c r="AK51" s="99">
        <f>IF(AI51="","",COUNTIF($AE$3:$AE$52,2)+RANK(AJ51,$AJ$3:$AJ$52))</f>
      </c>
      <c r="AL51" s="65">
        <f>IF(B51="","",IF(AE51=2,"Прошел",IF(AK51&lt;=24,"Прошел после перестрелки","Не прошел")))</f>
      </c>
    </row>
    <row r="52" spans="1:38" ht="14.25" thickBot="1" thickTop="1">
      <c r="A52" s="8">
        <v>50</v>
      </c>
      <c r="B52" s="35">
        <f>IF($A52&lt;=player_count,VLOOKUP($A52,list,2,0),"")</f>
      </c>
      <c r="C52" s="74">
        <f>IF(ISERROR(MATCH($A52*1000+COLUMN()-3,game_code,0)),"",INDEX(game_results,MATCH($A52*1000+COLUMN()-3,game_code,0),1))</f>
      </c>
      <c r="D52" s="36">
        <f>IF(ISERROR(MATCH($A52*1000+COLUMN()-3,game_code,0)),"",INDEX(game_results,MATCH($A52*1000+COLUMN()-3,game_code,0),1))</f>
      </c>
      <c r="E52" s="36">
        <f>IF(ISERROR(MATCH($A52*1000+COLUMN()-3,game_code,0)),"",INDEX(game_results,MATCH($A52*1000+COLUMN()-3,game_code,0),1))</f>
      </c>
      <c r="F52" s="36">
        <f>IF(ISERROR(MATCH($A52*1000+COLUMN()-3,game_code,0)),"",INDEX(game_results,MATCH($A52*1000+COLUMN()-3,game_code,0),1))</f>
      </c>
      <c r="G52" s="36">
        <f>IF(ISERROR(MATCH($A52*1000+COLUMN()-3,game_code,0)),"",INDEX(game_results,MATCH($A52*1000+COLUMN()-3,game_code,0),1))</f>
      </c>
      <c r="H52" s="75">
        <f>IF(ISERROR(MATCH($A52*1000+COLUMN()-3,game_code,0)),"",INDEX(game_results,MATCH($A52*1000+COLUMN()-3,game_code,0),1))</f>
      </c>
      <c r="I52" s="74">
        <f>IF(ISERROR(MATCH($A52*1000+COLUMN()-9,game_code,0)),"",IF(INDEX(game_results,MATCH($A52*1000+COLUMN()-9,game_code,0),2)=0,"",INDEX(game_results,MATCH($A52*1000+COLUMN()-9,game_code,0),2)))</f>
      </c>
      <c r="J52" s="36">
        <f>IF(ISERROR(MATCH($A52*1000+COLUMN()-9,game_code,0)),"",IF(INDEX(game_results,MATCH($A52*1000+COLUMN()-9,game_code,0),2)=0,"",INDEX(game_results,MATCH($A52*1000+COLUMN()-9,game_code,0),2)))</f>
      </c>
      <c r="K52" s="36">
        <f>IF(ISERROR(MATCH($A52*1000+COLUMN()-9,game_code,0)),"",IF(INDEX(game_results,MATCH($A52*1000+COLUMN()-9,game_code,0),2)=0,"",INDEX(game_results,MATCH($A52*1000+COLUMN()-9,game_code,0),2)))</f>
      </c>
      <c r="L52" s="36">
        <f>IF(ISERROR(MATCH($A52*1000+COLUMN()-9,game_code,0)),"",IF(INDEX(game_results,MATCH($A52*1000+COLUMN()-9,game_code,0),2)=0,"",INDEX(game_results,MATCH($A52*1000+COLUMN()-9,game_code,0),2)))</f>
      </c>
      <c r="M52" s="36">
        <f>IF(ISERROR(MATCH($A52*1000+COLUMN()-9,game_code,0)),"",IF(INDEX(game_results,MATCH($A52*1000+COLUMN()-9,game_code,0),2)=0,"",INDEX(game_results,MATCH($A52*1000+COLUMN()-9,game_code,0),2)))</f>
      </c>
      <c r="N52" s="75">
        <f>IF(ISERROR(MATCH($A52*1000+COLUMN()-9,game_code,0)),"",IF(INDEX(game_results,MATCH($A52*1000+COLUMN()-9,game_code,0),2)=0,"",INDEX(game_results,MATCH($A52*1000+COLUMN()-9,game_code,0),2)))</f>
      </c>
      <c r="O52" s="28">
        <f>IF(I52="","",4-I52)</f>
      </c>
      <c r="P52" s="70">
        <f>IF(J52="","",4-J52)</f>
      </c>
      <c r="Q52" s="70">
        <f>IF(K52="","",4-K52)</f>
      </c>
      <c r="R52" s="70">
        <f>IF(L52="","",4-L52)</f>
      </c>
      <c r="S52" s="70">
        <f>IF(M52="","",4-M52)</f>
      </c>
      <c r="T52" s="76">
        <f>IF(N52="","",4-N52)</f>
      </c>
      <c r="U52" s="28">
        <f>SUM(C52:H52)</f>
        <v>0</v>
      </c>
      <c r="V52" s="27">
        <f>SUM(O52:T52)</f>
        <v>0</v>
      </c>
      <c r="W52" s="36">
        <f>SUMIF(player_in_game,A52,opponents_sum)</f>
        <v>0</v>
      </c>
      <c r="X52" s="36">
        <f>SUMIF(player_in_game,A52,opponents_points_sum)</f>
        <v>0</v>
      </c>
      <c r="Y52" s="41">
        <f>1000000000000*V52+100000000*W52+1000*U52+X52/10</f>
        <v>0</v>
      </c>
      <c r="Z52" s="65">
        <f>IF($B52="","",RANK($Y52,$Y$3:$Y$52))</f>
      </c>
      <c r="AA52" s="28">
        <f>IF(B52="","",O52+P52)</f>
      </c>
      <c r="AB52" s="70">
        <f>SUMIF(player_in_game,A52,opponents_sum_2)</f>
        <v>0</v>
      </c>
      <c r="AC52" s="70">
        <f>IF(B52="","",AA52*1000+AB52)</f>
      </c>
      <c r="AD52" s="70">
        <f>IF($B52="","",RANK($AC52,$AC$3:$AC$52))</f>
      </c>
      <c r="AE52" s="94">
        <f>IF(B52="","",IF(COUNTIF($AA$3:$AA$52,"&gt;="&amp;$AA52)&lt;=24,2,IF(COUNTIF($AA$3:$AA$52,"&gt;"&amp;$AA52)&lt;24,1,0)))</f>
      </c>
      <c r="AF52" s="94">
        <f>IF(B52="","",IF(AE52=0,AD52-COUNTIF($AE$3:$AE$52,"&gt;0"),0))</f>
      </c>
      <c r="AG52" s="95">
        <f>IF(B52="","",IF(AE52=1,1,IF($AM$2&gt;5,IF(AF52=1,IF(AND(MOD($AM$2,3)&lt;&gt;0,MOD($AM$2,4)&lt;&gt;0),1,0),IF(AF52=2,IF(AND(MOD($AM$2,3)=1,MOD($AM$2,4)&gt;1),1,0),0)),0)))</f>
      </c>
      <c r="AH52" s="65">
        <f>IF(B52="","",IF(AE52=2,"Прошел",IF(AG52=1,"Перестрелка","Не прошел")))</f>
      </c>
      <c r="AI52" s="97">
        <f>IF(OR(B52="",AG52&lt;&gt;1,E52=""),"",V52)</f>
      </c>
      <c r="AJ52" s="70">
        <f>IF(AI52="","",AI52*1000000+AB52*1000+U52)</f>
      </c>
      <c r="AK52" s="99">
        <f>IF(AI52="","",COUNTIF($AE$3:$AE$52,2)+RANK(AJ52,$AJ$3:$AJ$52))</f>
      </c>
      <c r="AL52" s="65">
        <f>IF(B52="","",IF(AE52=2,"Прошел",IF(AK52&lt;=24,"Прошел после перестрелки","Не прошел")))</f>
      </c>
    </row>
    <row r="53" ht="13.5" thickTop="1"/>
  </sheetData>
  <sheetProtection sheet="1" objects="1" scenarios="1"/>
  <protectedRanges>
    <protectedRange password="C435" sqref="B1 A3:A21 B3:B50 C3:T3 C4:V50 B51:V52" name="טווח1"/>
  </protectedRanges>
  <mergeCells count="6">
    <mergeCell ref="C1:H1"/>
    <mergeCell ref="O1:T1"/>
    <mergeCell ref="U1:W1"/>
    <mergeCell ref="I1:N1"/>
    <mergeCell ref="AA1:AD1"/>
    <mergeCell ref="AI1:AL1"/>
  </mergeCells>
  <conditionalFormatting sqref="A2:AL52">
    <cfRule type="expression" priority="21" dxfId="2" stopIfTrue="1">
      <formula>$AH2="Перестрелка"</formula>
    </cfRule>
  </conditionalFormatting>
  <conditionalFormatting sqref="AD2">
    <cfRule type="expression" priority="10" dxfId="1" stopIfTrue="1">
      <formula>AND($Z2&gt;16,$Z2&lt;33)</formula>
    </cfRule>
    <cfRule type="expression" priority="11" dxfId="0" stopIfTrue="1">
      <formula>AND($Z2&gt;8,$Z2&lt;17)</formula>
    </cfRule>
    <cfRule type="expression" priority="12" dxfId="2" stopIfTrue="1">
      <formula>$Z2&lt;9</formula>
    </cfRule>
  </conditionalFormatting>
  <conditionalFormatting sqref="AI2:AK2">
    <cfRule type="expression" priority="7" dxfId="1" stopIfTrue="1">
      <formula>AND($Z2&gt;16,$Z2&lt;33)</formula>
    </cfRule>
    <cfRule type="expression" priority="8" dxfId="0" stopIfTrue="1">
      <formula>AND($Z2&gt;8,$Z2&lt;17)</formula>
    </cfRule>
    <cfRule type="expression" priority="9" dxfId="2" stopIfTrue="1">
      <formula>$Z2&lt;9</formula>
    </cfRule>
  </conditionalFormatting>
  <conditionalFormatting sqref="AH2">
    <cfRule type="expression" priority="4" dxfId="1" stopIfTrue="1">
      <formula>AND($Z2&gt;16,$Z2&lt;33)</formula>
    </cfRule>
    <cfRule type="expression" priority="5" dxfId="0" stopIfTrue="1">
      <formula>AND($Z2&gt;8,$Z2&lt;17)</formula>
    </cfRule>
    <cfRule type="expression" priority="6" dxfId="2" stopIfTrue="1">
      <formula>$Z2&lt;9</formula>
    </cfRule>
  </conditionalFormatting>
  <conditionalFormatting sqref="AL2">
    <cfRule type="expression" priority="1" dxfId="1" stopIfTrue="1">
      <formula>AND($Z2&gt;16,$Z2&lt;33)</formula>
    </cfRule>
    <cfRule type="expression" priority="2" dxfId="0" stopIfTrue="1">
      <formula>AND($Z2&gt;8,$Z2&lt;17)</formula>
    </cfRule>
    <cfRule type="expression" priority="3" dxfId="2" stopIfTrue="1">
      <formula>$Z2&lt;9</formula>
    </cfRule>
  </conditionalFormatting>
  <conditionalFormatting sqref="A2:AL52">
    <cfRule type="expression" priority="13" dxfId="1" stopIfTrue="1">
      <formula>$AH2="Прошел"</formula>
    </cfRule>
    <cfRule type="expression" priority="14" dxfId="0" stopIfTrue="1">
      <formula>$AK2&lt;=24</formula>
    </cfRule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J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00390625" style="0" bestFit="1" customWidth="1"/>
    <col min="2" max="8" width="3.00390625" style="0" customWidth="1"/>
    <col min="9" max="9" width="6.8515625" style="0" bestFit="1" customWidth="1"/>
    <col min="10" max="10" width="5.140625" style="0" customWidth="1"/>
    <col min="11" max="12" width="3.00390625" style="0" bestFit="1" customWidth="1"/>
    <col min="14" max="14" width="6.8515625" style="0" bestFit="1" customWidth="1"/>
    <col min="15" max="17" width="3.00390625" style="0" bestFit="1" customWidth="1"/>
    <col min="19" max="19" width="6.8515625" style="0" bestFit="1" customWidth="1"/>
    <col min="20" max="22" width="3.00390625" style="0" bestFit="1" customWidth="1"/>
    <col min="24" max="24" width="6.8515625" style="0" bestFit="1" customWidth="1"/>
    <col min="25" max="27" width="3.00390625" style="0" bestFit="1" customWidth="1"/>
  </cols>
  <sheetData>
    <row r="1" spans="3:10" ht="12.75">
      <c r="C1">
        <v>1</v>
      </c>
      <c r="D1">
        <v>2</v>
      </c>
      <c r="E1">
        <v>3</v>
      </c>
      <c r="F1">
        <v>4</v>
      </c>
      <c r="J1">
        <v>0</v>
      </c>
    </row>
    <row r="2" spans="3:6" ht="12.75">
      <c r="C2">
        <v>5</v>
      </c>
      <c r="D2">
        <v>6</v>
      </c>
      <c r="E2">
        <v>7</v>
      </c>
      <c r="F2">
        <v>8</v>
      </c>
    </row>
    <row r="3" spans="3:6" ht="12.75">
      <c r="C3">
        <v>9</v>
      </c>
      <c r="D3">
        <v>10</v>
      </c>
      <c r="E3">
        <v>11</v>
      </c>
      <c r="F3">
        <v>12</v>
      </c>
    </row>
    <row r="4" spans="3:6" ht="12.75">
      <c r="C4">
        <v>13</v>
      </c>
      <c r="D4">
        <v>14</v>
      </c>
      <c r="E4">
        <v>15</v>
      </c>
      <c r="F4">
        <v>16</v>
      </c>
    </row>
    <row r="5" spans="3:6" ht="12.75">
      <c r="C5">
        <v>17</v>
      </c>
      <c r="D5">
        <v>18</v>
      </c>
      <c r="E5">
        <v>19</v>
      </c>
      <c r="F5">
        <v>20</v>
      </c>
    </row>
    <row r="6" spans="3:6" ht="12.75">
      <c r="C6">
        <v>21</v>
      </c>
      <c r="D6">
        <v>22</v>
      </c>
      <c r="E6">
        <v>23</v>
      </c>
      <c r="F6">
        <v>24</v>
      </c>
    </row>
    <row r="7" spans="3:6" ht="12.75">
      <c r="C7">
        <v>25</v>
      </c>
      <c r="D7">
        <v>26</v>
      </c>
      <c r="E7">
        <v>27</v>
      </c>
      <c r="F7">
        <v>28</v>
      </c>
    </row>
    <row r="8" spans="3:6" ht="12.75">
      <c r="C8">
        <v>29</v>
      </c>
      <c r="D8">
        <v>30</v>
      </c>
      <c r="E8">
        <v>31</v>
      </c>
      <c r="F8">
        <v>32</v>
      </c>
    </row>
    <row r="9" spans="3:6" ht="12.75">
      <c r="C9">
        <v>33</v>
      </c>
      <c r="D9">
        <v>34</v>
      </c>
      <c r="E9">
        <v>35</v>
      </c>
      <c r="F9">
        <v>36</v>
      </c>
    </row>
    <row r="10" spans="3:6" ht="12.75">
      <c r="C10">
        <v>1</v>
      </c>
      <c r="D10">
        <v>8</v>
      </c>
      <c r="E10">
        <v>11</v>
      </c>
      <c r="F10">
        <v>14</v>
      </c>
    </row>
    <row r="11" spans="3:6" ht="12.75">
      <c r="C11">
        <v>17</v>
      </c>
      <c r="D11">
        <v>21</v>
      </c>
      <c r="E11">
        <v>27</v>
      </c>
      <c r="F11">
        <v>29</v>
      </c>
    </row>
    <row r="12" spans="3:6" ht="12.75">
      <c r="C12">
        <v>36</v>
      </c>
      <c r="D12">
        <v>4</v>
      </c>
      <c r="E12">
        <v>5</v>
      </c>
      <c r="F12">
        <v>10</v>
      </c>
    </row>
    <row r="13" spans="3:6" ht="12.75">
      <c r="C13">
        <v>15</v>
      </c>
      <c r="D13">
        <v>19</v>
      </c>
      <c r="E13">
        <v>24</v>
      </c>
      <c r="F13">
        <v>28</v>
      </c>
    </row>
    <row r="14" spans="3:6" ht="12.75">
      <c r="C14">
        <v>31</v>
      </c>
      <c r="D14">
        <v>35</v>
      </c>
      <c r="E14">
        <v>2</v>
      </c>
      <c r="F14">
        <v>7</v>
      </c>
    </row>
    <row r="15" spans="3:6" ht="12.75">
      <c r="C15">
        <v>9</v>
      </c>
      <c r="D15">
        <v>16</v>
      </c>
      <c r="E15">
        <v>18</v>
      </c>
      <c r="F15">
        <v>23</v>
      </c>
    </row>
    <row r="16" spans="3:6" ht="12.75">
      <c r="C16">
        <v>26</v>
      </c>
      <c r="D16">
        <v>32</v>
      </c>
      <c r="E16">
        <v>33</v>
      </c>
      <c r="F16">
        <v>3</v>
      </c>
    </row>
    <row r="17" spans="3:6" ht="12.75">
      <c r="C17">
        <v>6</v>
      </c>
      <c r="D17">
        <v>12</v>
      </c>
      <c r="E17">
        <v>13</v>
      </c>
      <c r="F17">
        <v>20</v>
      </c>
    </row>
    <row r="18" spans="3:6" ht="12.75">
      <c r="C18">
        <v>22</v>
      </c>
      <c r="D18">
        <v>25</v>
      </c>
      <c r="E18">
        <v>30</v>
      </c>
      <c r="F18">
        <v>34</v>
      </c>
    </row>
    <row r="19" spans="3:5" ht="12.75">
      <c r="C19">
        <v>7</v>
      </c>
      <c r="D19">
        <v>12</v>
      </c>
      <c r="E19">
        <v>30</v>
      </c>
    </row>
    <row r="20" spans="3:5" ht="12.75">
      <c r="C20">
        <v>19</v>
      </c>
      <c r="D20">
        <v>23</v>
      </c>
      <c r="E20">
        <v>31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61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5.57421875" style="1" bestFit="1" customWidth="1"/>
    <col min="2" max="2" width="5.140625" style="1" customWidth="1"/>
    <col min="3" max="3" width="6.140625" style="1" bestFit="1" customWidth="1"/>
    <col min="4" max="4" width="6.28125" style="1" bestFit="1" customWidth="1"/>
    <col min="5" max="5" width="6.00390625" style="1" bestFit="1" customWidth="1"/>
    <col min="6" max="6" width="8.421875" style="1" bestFit="1" customWidth="1"/>
    <col min="7" max="7" width="6.28125" style="1" customWidth="1"/>
    <col min="8" max="8" width="8.421875" style="1" bestFit="1" customWidth="1"/>
    <col min="9" max="9" width="8.421875" style="1" customWidth="1"/>
    <col min="10" max="12" width="9.140625" style="1" customWidth="1"/>
    <col min="13" max="14" width="8.421875" style="1" bestFit="1" customWidth="1"/>
    <col min="15" max="16384" width="9.140625" style="1" customWidth="1"/>
  </cols>
  <sheetData>
    <row r="1" spans="1:14" ht="12.75">
      <c r="A1" s="12" t="s">
        <v>10</v>
      </c>
      <c r="B1" s="12" t="s">
        <v>11</v>
      </c>
      <c r="C1" s="12" t="s">
        <v>13</v>
      </c>
      <c r="D1" s="12" t="s">
        <v>3</v>
      </c>
      <c r="E1" s="12" t="s">
        <v>2</v>
      </c>
      <c r="F1" s="12" t="s">
        <v>14</v>
      </c>
      <c r="G1" s="12" t="s">
        <v>63</v>
      </c>
      <c r="H1" s="12" t="s">
        <v>12</v>
      </c>
      <c r="I1" s="12" t="s">
        <v>5</v>
      </c>
      <c r="J1" s="37"/>
      <c r="K1" s="79"/>
      <c r="L1" s="20"/>
      <c r="M1" s="12" t="s">
        <v>80</v>
      </c>
      <c r="N1" s="12" t="s">
        <v>81</v>
      </c>
    </row>
    <row r="2" spans="1:14" s="2" customFormat="1" ht="12" customHeight="1">
      <c r="A2" s="13">
        <f aca="true" t="shared" si="0" ref="A2:A22">ROUNDDOWN((ROW()-2)/4+1,0)</f>
        <v>1</v>
      </c>
      <c r="B2" s="13">
        <f aca="true" t="shared" si="1" ref="B2:B22">MOD(ROW()-2,4)+1</f>
        <v>1</v>
      </c>
      <c r="C2" s="17">
        <f aca="true" t="shared" si="2" ref="C2:C33">INDEX(Draw,$A2,$B2)</f>
        <v>1</v>
      </c>
      <c r="D2" s="18">
        <f aca="true" t="shared" si="3" ref="D2:D33">IF(ISNUMBER(INDEX(group_results,$A2,MOD(ROW()-2,4)+1)),INDEX(group_results,$A2,MOD(ROW()-2,4)+1),IF($C2&gt;0,"",0))</f>
        <v>190</v>
      </c>
      <c r="E2" s="25">
        <f aca="true" ca="1" t="shared" si="4" ref="E2:E22">IF($D2="",0,COUNTIF(OFFSET($E2,1-$B2,-1,4,1),"&gt;"&amp;D2)+COUNTIF(OFFSET($E2,1-$B2,-1,4,1),"="&amp;D2)*0.5+0.5)</f>
        <v>1</v>
      </c>
      <c r="F2" s="26">
        <f ca="1">SUM(OFFSET($H2,1-$B2,0,4,1))-$H2</f>
        <v>9</v>
      </c>
      <c r="G2" s="26">
        <f ca="1">SUM(OFFSET($I2,1-$B2,0,4,1))-$I2</f>
        <v>670</v>
      </c>
      <c r="H2" s="25">
        <f aca="true" t="shared" si="5" ref="H2:H33">IF(C2&gt;0,VLOOKUP(C2,results_table,22,0),0)</f>
        <v>3</v>
      </c>
      <c r="I2" s="25">
        <f aca="true" t="shared" si="6" ref="I2:I33">IF(C2&gt;0,VLOOKUP(C2,results_table,21,0),0)</f>
        <v>230</v>
      </c>
      <c r="J2" s="38">
        <f>IF($C2&gt;0,$C2*1000+COUNTIF($C$1:$C1,$C2),0)</f>
        <v>1000</v>
      </c>
      <c r="K2" s="38">
        <f>MOD(J2,1000)+1</f>
        <v>1</v>
      </c>
      <c r="L2" s="21">
        <f>MAX(K2:K161)</f>
        <v>3</v>
      </c>
      <c r="M2" s="26">
        <f ca="1">SUM(OFFSET($N2,1-$B2,0,4,1))-$N2</f>
        <v>9</v>
      </c>
      <c r="N2" s="25">
        <f aca="true" t="shared" si="7" ref="N2:N33">IF(I2&gt;0,VLOOKUP(C2,results_table,27,0),0)</f>
        <v>3</v>
      </c>
    </row>
    <row r="3" spans="1:14" s="3" customFormat="1" ht="12" customHeight="1">
      <c r="A3" s="13">
        <f t="shared" si="0"/>
        <v>1</v>
      </c>
      <c r="B3" s="13">
        <f t="shared" si="1"/>
        <v>2</v>
      </c>
      <c r="C3" s="17">
        <f t="shared" si="2"/>
        <v>2</v>
      </c>
      <c r="D3" s="18">
        <f t="shared" si="3"/>
        <v>120</v>
      </c>
      <c r="E3" s="25">
        <f ca="1" t="shared" si="4"/>
        <v>3</v>
      </c>
      <c r="F3" s="26">
        <f aca="true" ca="1" t="shared" si="8" ref="F3:F22">SUM(OFFSET($H3,1-$B3,0,4,1))-$H3</f>
        <v>8</v>
      </c>
      <c r="G3" s="26">
        <f ca="1">SUM(OFFSET($I3,1-$B3,0,4,1))-$I3</f>
        <v>660</v>
      </c>
      <c r="H3" s="25">
        <f t="shared" si="5"/>
        <v>4</v>
      </c>
      <c r="I3" s="25">
        <f t="shared" si="6"/>
        <v>240</v>
      </c>
      <c r="J3" s="38">
        <f>IF($C3&gt;0,$C3*1000+COUNTIF($C$1:$C2,$C3),0)</f>
        <v>2000</v>
      </c>
      <c r="K3" s="38">
        <f aca="true" t="shared" si="9" ref="K3:K66">MOD(J3,1000)+1</f>
        <v>1</v>
      </c>
      <c r="M3" s="26">
        <f aca="true" ca="1" t="shared" si="10" ref="M3:M66">SUM(OFFSET($N3,1-$B3,0,4,1))-$N3</f>
        <v>8</v>
      </c>
      <c r="N3" s="25">
        <f t="shared" si="7"/>
        <v>4</v>
      </c>
    </row>
    <row r="4" spans="1:14" s="2" customFormat="1" ht="12" customHeight="1">
      <c r="A4" s="13">
        <f t="shared" si="0"/>
        <v>1</v>
      </c>
      <c r="B4" s="13">
        <f t="shared" si="1"/>
        <v>3</v>
      </c>
      <c r="C4" s="17">
        <f t="shared" si="2"/>
        <v>3</v>
      </c>
      <c r="D4" s="18">
        <f t="shared" si="3"/>
        <v>10</v>
      </c>
      <c r="E4" s="25">
        <f ca="1" t="shared" si="4"/>
        <v>4</v>
      </c>
      <c r="F4" s="26">
        <f ca="1" t="shared" si="8"/>
        <v>11</v>
      </c>
      <c r="G4" s="26">
        <f ca="1">SUM(OFFSET($I4,1-$B4,0,4,1))-$I4</f>
        <v>820</v>
      </c>
      <c r="H4" s="25">
        <f t="shared" si="5"/>
        <v>1</v>
      </c>
      <c r="I4" s="25">
        <f t="shared" si="6"/>
        <v>80</v>
      </c>
      <c r="J4" s="38">
        <f>IF($C4&gt;0,$C4*1000+COUNTIF($C$1:$C3,$C4),0)</f>
        <v>3000</v>
      </c>
      <c r="K4" s="38">
        <f t="shared" si="9"/>
        <v>1</v>
      </c>
      <c r="M4" s="26">
        <f ca="1" t="shared" si="10"/>
        <v>11</v>
      </c>
      <c r="N4" s="25">
        <f t="shared" si="7"/>
        <v>1</v>
      </c>
    </row>
    <row r="5" spans="1:14" s="3" customFormat="1" ht="12" customHeight="1">
      <c r="A5" s="13">
        <f t="shared" si="0"/>
        <v>1</v>
      </c>
      <c r="B5" s="13">
        <f t="shared" si="1"/>
        <v>4</v>
      </c>
      <c r="C5" s="17">
        <f t="shared" si="2"/>
        <v>4</v>
      </c>
      <c r="D5" s="18">
        <f t="shared" si="3"/>
        <v>160</v>
      </c>
      <c r="E5" s="25">
        <f ca="1" t="shared" si="4"/>
        <v>2</v>
      </c>
      <c r="F5" s="26">
        <f ca="1" t="shared" si="8"/>
        <v>8</v>
      </c>
      <c r="G5" s="26">
        <f aca="true" ca="1" t="shared" si="11" ref="G5:G68">SUM(OFFSET($I5,1-$B5,0,4,1))-$I5</f>
        <v>550</v>
      </c>
      <c r="H5" s="25">
        <f t="shared" si="5"/>
        <v>4</v>
      </c>
      <c r="I5" s="25">
        <f t="shared" si="6"/>
        <v>350</v>
      </c>
      <c r="J5" s="38">
        <f>IF($C5&gt;0,$C5*1000+COUNTIF($C$1:$C4,$C5),0)</f>
        <v>4000</v>
      </c>
      <c r="K5" s="38">
        <f t="shared" si="9"/>
        <v>1</v>
      </c>
      <c r="M5" s="26">
        <f ca="1" t="shared" si="10"/>
        <v>8</v>
      </c>
      <c r="N5" s="25">
        <f t="shared" si="7"/>
        <v>4</v>
      </c>
    </row>
    <row r="6" spans="1:14" s="3" customFormat="1" ht="12" customHeight="1">
      <c r="A6" s="13">
        <f t="shared" si="0"/>
        <v>2</v>
      </c>
      <c r="B6" s="13">
        <f t="shared" si="1"/>
        <v>1</v>
      </c>
      <c r="C6" s="17">
        <f t="shared" si="2"/>
        <v>5</v>
      </c>
      <c r="D6" s="18">
        <f t="shared" si="3"/>
        <v>100</v>
      </c>
      <c r="E6" s="25">
        <f ca="1" t="shared" si="4"/>
        <v>2</v>
      </c>
      <c r="F6" s="26">
        <f ca="1" t="shared" si="8"/>
        <v>11</v>
      </c>
      <c r="G6" s="26">
        <f ca="1" t="shared" si="11"/>
        <v>450</v>
      </c>
      <c r="H6" s="25">
        <f t="shared" si="5"/>
        <v>3</v>
      </c>
      <c r="I6" s="25">
        <f t="shared" si="6"/>
        <v>230</v>
      </c>
      <c r="J6" s="38">
        <f>IF($C6&gt;0,$C6*1000+COUNTIF($C$1:$C5,$C6),0)</f>
        <v>5000</v>
      </c>
      <c r="K6" s="38">
        <f t="shared" si="9"/>
        <v>1</v>
      </c>
      <c r="M6" s="26">
        <f ca="1" t="shared" si="10"/>
        <v>8</v>
      </c>
      <c r="N6" s="25">
        <f t="shared" si="7"/>
        <v>3</v>
      </c>
    </row>
    <row r="7" spans="1:14" s="3" customFormat="1" ht="12" customHeight="1">
      <c r="A7" s="13">
        <f t="shared" si="0"/>
        <v>2</v>
      </c>
      <c r="B7" s="13">
        <f t="shared" si="1"/>
        <v>2</v>
      </c>
      <c r="C7" s="17">
        <f t="shared" si="2"/>
        <v>6</v>
      </c>
      <c r="D7" s="18">
        <f t="shared" si="3"/>
        <v>-70</v>
      </c>
      <c r="E7" s="25">
        <f ca="1" t="shared" si="4"/>
        <v>4</v>
      </c>
      <c r="F7" s="26">
        <f ca="1" t="shared" si="8"/>
        <v>14</v>
      </c>
      <c r="G7" s="26">
        <f ca="1" t="shared" si="11"/>
        <v>790</v>
      </c>
      <c r="H7" s="25">
        <f t="shared" si="5"/>
        <v>0</v>
      </c>
      <c r="I7" s="25">
        <f t="shared" si="6"/>
        <v>-110</v>
      </c>
      <c r="J7" s="38">
        <f>IF($C7&gt;0,$C7*1000+COUNTIF($C$1:$C6,$C7),0)</f>
        <v>6000</v>
      </c>
      <c r="K7" s="38">
        <f t="shared" si="9"/>
        <v>1</v>
      </c>
      <c r="M7" s="26">
        <f ca="1" t="shared" si="10"/>
        <v>11</v>
      </c>
      <c r="N7" s="25">
        <f t="shared" si="7"/>
        <v>0</v>
      </c>
    </row>
    <row r="8" spans="1:14" s="3" customFormat="1" ht="12" customHeight="1">
      <c r="A8" s="13">
        <f t="shared" si="0"/>
        <v>2</v>
      </c>
      <c r="B8" s="13">
        <f t="shared" si="1"/>
        <v>3</v>
      </c>
      <c r="C8" s="17">
        <f t="shared" si="2"/>
        <v>7</v>
      </c>
      <c r="D8" s="18">
        <f t="shared" si="3"/>
        <v>60</v>
      </c>
      <c r="E8" s="25">
        <f ca="1" t="shared" si="4"/>
        <v>3</v>
      </c>
      <c r="F8" s="26">
        <f ca="1" t="shared" si="8"/>
        <v>9</v>
      </c>
      <c r="G8" s="26">
        <f ca="1" t="shared" si="11"/>
        <v>510</v>
      </c>
      <c r="H8" s="25">
        <f t="shared" si="5"/>
        <v>5</v>
      </c>
      <c r="I8" s="25">
        <f t="shared" si="6"/>
        <v>170</v>
      </c>
      <c r="J8" s="38">
        <f>IF($C8&gt;0,$C8*1000+COUNTIF($C$1:$C7,$C8),0)</f>
        <v>7000</v>
      </c>
      <c r="K8" s="38">
        <f t="shared" si="9"/>
        <v>1</v>
      </c>
      <c r="M8" s="26">
        <f ca="1" t="shared" si="10"/>
        <v>9</v>
      </c>
      <c r="N8" s="25">
        <f t="shared" si="7"/>
        <v>2</v>
      </c>
    </row>
    <row r="9" spans="1:14" s="3" customFormat="1" ht="12" customHeight="1">
      <c r="A9" s="13">
        <f t="shared" si="0"/>
        <v>2</v>
      </c>
      <c r="B9" s="13">
        <f t="shared" si="1"/>
        <v>4</v>
      </c>
      <c r="C9" s="17">
        <f t="shared" si="2"/>
        <v>8</v>
      </c>
      <c r="D9" s="18">
        <f t="shared" si="3"/>
        <v>220</v>
      </c>
      <c r="E9" s="25">
        <f ca="1" t="shared" si="4"/>
        <v>1</v>
      </c>
      <c r="F9" s="26">
        <f ca="1" t="shared" si="8"/>
        <v>8</v>
      </c>
      <c r="G9" s="26">
        <f ca="1" t="shared" si="11"/>
        <v>290</v>
      </c>
      <c r="H9" s="25">
        <f t="shared" si="5"/>
        <v>6</v>
      </c>
      <c r="I9" s="25">
        <f t="shared" si="6"/>
        <v>390</v>
      </c>
      <c r="J9" s="38">
        <f>IF($C9&gt;0,$C9*1000+COUNTIF($C$1:$C8,$C9),0)</f>
        <v>8000</v>
      </c>
      <c r="K9" s="38">
        <f t="shared" si="9"/>
        <v>1</v>
      </c>
      <c r="M9" s="26">
        <f ca="1" t="shared" si="10"/>
        <v>5</v>
      </c>
      <c r="N9" s="25">
        <f t="shared" si="7"/>
        <v>6</v>
      </c>
    </row>
    <row r="10" spans="1:14" s="3" customFormat="1" ht="12" customHeight="1">
      <c r="A10" s="13">
        <f t="shared" si="0"/>
        <v>3</v>
      </c>
      <c r="B10" s="13">
        <f t="shared" si="1"/>
        <v>1</v>
      </c>
      <c r="C10" s="17">
        <f t="shared" si="2"/>
        <v>9</v>
      </c>
      <c r="D10" s="18">
        <f t="shared" si="3"/>
        <v>140</v>
      </c>
      <c r="E10" s="25">
        <f ca="1" t="shared" si="4"/>
        <v>3</v>
      </c>
      <c r="F10" s="26">
        <f ca="1" t="shared" si="8"/>
        <v>13</v>
      </c>
      <c r="G10" s="26">
        <f ca="1" t="shared" si="11"/>
        <v>910</v>
      </c>
      <c r="H10" s="25">
        <f t="shared" si="5"/>
        <v>3</v>
      </c>
      <c r="I10" s="25">
        <f t="shared" si="6"/>
        <v>290</v>
      </c>
      <c r="J10" s="38">
        <f>IF($C10&gt;0,$C10*1000+COUNTIF($C$1:$C9,$C10),0)</f>
        <v>9000</v>
      </c>
      <c r="K10" s="38">
        <f t="shared" si="9"/>
        <v>1</v>
      </c>
      <c r="M10" s="26">
        <f ca="1" t="shared" si="10"/>
        <v>12</v>
      </c>
      <c r="N10" s="25">
        <f t="shared" si="7"/>
        <v>3</v>
      </c>
    </row>
    <row r="11" spans="1:14" s="3" customFormat="1" ht="12" customHeight="1">
      <c r="A11" s="13">
        <f t="shared" si="0"/>
        <v>3</v>
      </c>
      <c r="B11" s="13">
        <f t="shared" si="1"/>
        <v>2</v>
      </c>
      <c r="C11" s="17">
        <f t="shared" si="2"/>
        <v>10</v>
      </c>
      <c r="D11" s="18">
        <f t="shared" si="3"/>
        <v>190</v>
      </c>
      <c r="E11" s="25">
        <f ca="1" t="shared" si="4"/>
        <v>2</v>
      </c>
      <c r="F11" s="26">
        <f ca="1" t="shared" si="8"/>
        <v>11</v>
      </c>
      <c r="G11" s="26">
        <f ca="1" t="shared" si="11"/>
        <v>800</v>
      </c>
      <c r="H11" s="25">
        <f t="shared" si="5"/>
        <v>5</v>
      </c>
      <c r="I11" s="25">
        <f t="shared" si="6"/>
        <v>400</v>
      </c>
      <c r="J11" s="38">
        <f>IF($C11&gt;0,$C11*1000+COUNTIF($C$1:$C10,$C11),0)</f>
        <v>10000</v>
      </c>
      <c r="K11" s="38">
        <f t="shared" si="9"/>
        <v>1</v>
      </c>
      <c r="M11" s="26">
        <f ca="1" t="shared" si="10"/>
        <v>10</v>
      </c>
      <c r="N11" s="25">
        <f t="shared" si="7"/>
        <v>5</v>
      </c>
    </row>
    <row r="12" spans="1:14" s="3" customFormat="1" ht="12" customHeight="1">
      <c r="A12" s="13">
        <f t="shared" si="0"/>
        <v>3</v>
      </c>
      <c r="B12" s="13">
        <f t="shared" si="1"/>
        <v>3</v>
      </c>
      <c r="C12" s="17">
        <f t="shared" si="2"/>
        <v>11</v>
      </c>
      <c r="D12" s="18">
        <f t="shared" si="3"/>
        <v>240</v>
      </c>
      <c r="E12" s="25">
        <f ca="1" t="shared" si="4"/>
        <v>1</v>
      </c>
      <c r="F12" s="26">
        <f ca="1" t="shared" si="8"/>
        <v>11</v>
      </c>
      <c r="G12" s="26">
        <f ca="1" t="shared" si="11"/>
        <v>890</v>
      </c>
      <c r="H12" s="25">
        <f t="shared" si="5"/>
        <v>5</v>
      </c>
      <c r="I12" s="25">
        <f t="shared" si="6"/>
        <v>310</v>
      </c>
      <c r="J12" s="38">
        <f>IF($C12&gt;0,$C12*1000+COUNTIF($C$1:$C11,$C12),0)</f>
        <v>11000</v>
      </c>
      <c r="K12" s="38">
        <f t="shared" si="9"/>
        <v>1</v>
      </c>
      <c r="M12" s="26">
        <f ca="1" t="shared" si="10"/>
        <v>10</v>
      </c>
      <c r="N12" s="25">
        <f t="shared" si="7"/>
        <v>5</v>
      </c>
    </row>
    <row r="13" spans="1:14" s="3" customFormat="1" ht="12" customHeight="1">
      <c r="A13" s="13">
        <f t="shared" si="0"/>
        <v>3</v>
      </c>
      <c r="B13" s="13">
        <f t="shared" si="1"/>
        <v>4</v>
      </c>
      <c r="C13" s="17">
        <f t="shared" si="2"/>
        <v>12</v>
      </c>
      <c r="D13" s="18">
        <f t="shared" si="3"/>
        <v>80</v>
      </c>
      <c r="E13" s="25">
        <f ca="1" t="shared" si="4"/>
        <v>4</v>
      </c>
      <c r="F13" s="26">
        <f ca="1" t="shared" si="8"/>
        <v>13</v>
      </c>
      <c r="G13" s="26">
        <f ca="1" t="shared" si="11"/>
        <v>1000</v>
      </c>
      <c r="H13" s="25">
        <f t="shared" si="5"/>
        <v>3</v>
      </c>
      <c r="I13" s="25">
        <f t="shared" si="6"/>
        <v>200</v>
      </c>
      <c r="J13" s="38">
        <f>IF($C13&gt;0,$C13*1000+COUNTIF($C$1:$C12,$C13),0)</f>
        <v>12000</v>
      </c>
      <c r="K13" s="38">
        <f t="shared" si="9"/>
        <v>1</v>
      </c>
      <c r="M13" s="26">
        <f ca="1" t="shared" si="10"/>
        <v>13</v>
      </c>
      <c r="N13" s="25">
        <f t="shared" si="7"/>
        <v>2</v>
      </c>
    </row>
    <row r="14" spans="1:14" s="3" customFormat="1" ht="12" customHeight="1">
      <c r="A14" s="13">
        <f t="shared" si="0"/>
        <v>4</v>
      </c>
      <c r="B14" s="13">
        <f t="shared" si="1"/>
        <v>1</v>
      </c>
      <c r="C14" s="17">
        <f t="shared" si="2"/>
        <v>13</v>
      </c>
      <c r="D14" s="18">
        <f t="shared" si="3"/>
        <v>50</v>
      </c>
      <c r="E14" s="25">
        <f ca="1" t="shared" si="4"/>
        <v>4</v>
      </c>
      <c r="F14" s="26">
        <f ca="1" t="shared" si="8"/>
        <v>13</v>
      </c>
      <c r="G14" s="26">
        <f ca="1" t="shared" si="11"/>
        <v>1140</v>
      </c>
      <c r="H14" s="25">
        <f t="shared" si="5"/>
        <v>1</v>
      </c>
      <c r="I14" s="25">
        <f t="shared" si="6"/>
        <v>100</v>
      </c>
      <c r="J14" s="38">
        <f>IF($C14&gt;0,$C14*1000+COUNTIF($C$1:$C13,$C14),0)</f>
        <v>13000</v>
      </c>
      <c r="K14" s="38">
        <f t="shared" si="9"/>
        <v>1</v>
      </c>
      <c r="M14" s="26">
        <f ca="1" t="shared" si="10"/>
        <v>13</v>
      </c>
      <c r="N14" s="25">
        <f t="shared" si="7"/>
        <v>1</v>
      </c>
    </row>
    <row r="15" spans="1:14" s="3" customFormat="1" ht="12" customHeight="1">
      <c r="A15" s="13">
        <f t="shared" si="0"/>
        <v>4</v>
      </c>
      <c r="B15" s="13">
        <f t="shared" si="1"/>
        <v>2</v>
      </c>
      <c r="C15" s="17">
        <f t="shared" si="2"/>
        <v>14</v>
      </c>
      <c r="D15" s="18">
        <f t="shared" si="3"/>
        <v>270</v>
      </c>
      <c r="E15" s="25">
        <f ca="1" t="shared" si="4"/>
        <v>1</v>
      </c>
      <c r="F15" s="26">
        <f ca="1" t="shared" si="8"/>
        <v>10</v>
      </c>
      <c r="G15" s="26">
        <f ca="1" t="shared" si="11"/>
        <v>920</v>
      </c>
      <c r="H15" s="25">
        <f t="shared" si="5"/>
        <v>4</v>
      </c>
      <c r="I15" s="25">
        <f t="shared" si="6"/>
        <v>320</v>
      </c>
      <c r="J15" s="38">
        <f>IF($C15&gt;0,$C15*1000+COUNTIF($C$1:$C14,$C15),0)</f>
        <v>14000</v>
      </c>
      <c r="K15" s="38">
        <f t="shared" si="9"/>
        <v>1</v>
      </c>
      <c r="M15" s="26">
        <f ca="1" t="shared" si="10"/>
        <v>10</v>
      </c>
      <c r="N15" s="25">
        <f t="shared" si="7"/>
        <v>4</v>
      </c>
    </row>
    <row r="16" spans="1:14" s="3" customFormat="1" ht="12" customHeight="1">
      <c r="A16" s="13">
        <f t="shared" si="0"/>
        <v>4</v>
      </c>
      <c r="B16" s="13">
        <f t="shared" si="1"/>
        <v>3</v>
      </c>
      <c r="C16" s="17">
        <f t="shared" si="2"/>
        <v>15</v>
      </c>
      <c r="D16" s="18">
        <f t="shared" si="3"/>
        <v>190</v>
      </c>
      <c r="E16" s="25">
        <f ca="1" t="shared" si="4"/>
        <v>2</v>
      </c>
      <c r="F16" s="26">
        <f ca="1" t="shared" si="8"/>
        <v>9</v>
      </c>
      <c r="G16" s="26">
        <f ca="1" t="shared" si="11"/>
        <v>810</v>
      </c>
      <c r="H16" s="25">
        <f t="shared" si="5"/>
        <v>5</v>
      </c>
      <c r="I16" s="25">
        <f t="shared" si="6"/>
        <v>430</v>
      </c>
      <c r="J16" s="38">
        <f>IF($C16&gt;0,$C16*1000+COUNTIF($C$1:$C15,$C16),0)</f>
        <v>15000</v>
      </c>
      <c r="K16" s="38">
        <f t="shared" si="9"/>
        <v>1</v>
      </c>
      <c r="M16" s="26">
        <f ca="1" t="shared" si="10"/>
        <v>9</v>
      </c>
      <c r="N16" s="25">
        <f t="shared" si="7"/>
        <v>5</v>
      </c>
    </row>
    <row r="17" spans="1:14" s="3" customFormat="1" ht="12" customHeight="1">
      <c r="A17" s="13">
        <f t="shared" si="0"/>
        <v>4</v>
      </c>
      <c r="B17" s="13">
        <f t="shared" si="1"/>
        <v>4</v>
      </c>
      <c r="C17" s="17">
        <f t="shared" si="2"/>
        <v>16</v>
      </c>
      <c r="D17" s="18">
        <f t="shared" si="3"/>
        <v>180</v>
      </c>
      <c r="E17" s="25">
        <f ca="1" t="shared" si="4"/>
        <v>3</v>
      </c>
      <c r="F17" s="26">
        <f ca="1" t="shared" si="8"/>
        <v>10</v>
      </c>
      <c r="G17" s="26">
        <f ca="1" t="shared" si="11"/>
        <v>850</v>
      </c>
      <c r="H17" s="25">
        <f t="shared" si="5"/>
        <v>4</v>
      </c>
      <c r="I17" s="25">
        <f t="shared" si="6"/>
        <v>390</v>
      </c>
      <c r="J17" s="38">
        <f>IF($C17&gt;0,$C17*1000+COUNTIF($C$1:$C16,$C17),0)</f>
        <v>16000</v>
      </c>
      <c r="K17" s="38">
        <f t="shared" si="9"/>
        <v>1</v>
      </c>
      <c r="M17" s="26">
        <f ca="1" t="shared" si="10"/>
        <v>10</v>
      </c>
      <c r="N17" s="25">
        <f t="shared" si="7"/>
        <v>4</v>
      </c>
    </row>
    <row r="18" spans="1:14" s="3" customFormat="1" ht="12" customHeight="1">
      <c r="A18" s="13">
        <f t="shared" si="0"/>
        <v>5</v>
      </c>
      <c r="B18" s="13">
        <f t="shared" si="1"/>
        <v>1</v>
      </c>
      <c r="C18" s="17">
        <f t="shared" si="2"/>
        <v>17</v>
      </c>
      <c r="D18" s="18">
        <f t="shared" si="3"/>
        <v>170</v>
      </c>
      <c r="E18" s="25">
        <f ca="1" t="shared" si="4"/>
        <v>1</v>
      </c>
      <c r="F18" s="26">
        <f ca="1" t="shared" si="8"/>
        <v>9</v>
      </c>
      <c r="G18" s="26">
        <f ca="1" t="shared" si="11"/>
        <v>720</v>
      </c>
      <c r="H18" s="25">
        <f t="shared" si="5"/>
        <v>4</v>
      </c>
      <c r="I18" s="25">
        <f t="shared" si="6"/>
        <v>250</v>
      </c>
      <c r="J18" s="38">
        <f>IF($C18&gt;0,$C18*1000+COUNTIF($C$1:$C17,$C18),0)</f>
        <v>17000</v>
      </c>
      <c r="K18" s="38">
        <f t="shared" si="9"/>
        <v>1</v>
      </c>
      <c r="M18" s="26">
        <f ca="1" t="shared" si="10"/>
        <v>6</v>
      </c>
      <c r="N18" s="25">
        <f t="shared" si="7"/>
        <v>4</v>
      </c>
    </row>
    <row r="19" spans="1:14" s="3" customFormat="1" ht="12" customHeight="1">
      <c r="A19" s="13">
        <f t="shared" si="0"/>
        <v>5</v>
      </c>
      <c r="B19" s="13">
        <f t="shared" si="1"/>
        <v>2</v>
      </c>
      <c r="C19" s="17">
        <f t="shared" si="2"/>
        <v>18</v>
      </c>
      <c r="D19" s="18">
        <f t="shared" si="3"/>
        <v>80</v>
      </c>
      <c r="E19" s="25">
        <f ca="1" t="shared" si="4"/>
        <v>3</v>
      </c>
      <c r="F19" s="26">
        <f ca="1" t="shared" si="8"/>
        <v>12</v>
      </c>
      <c r="G19" s="26">
        <f ca="1" t="shared" si="11"/>
        <v>920</v>
      </c>
      <c r="H19" s="25">
        <f t="shared" si="5"/>
        <v>1</v>
      </c>
      <c r="I19" s="25">
        <f t="shared" si="6"/>
        <v>50</v>
      </c>
      <c r="J19" s="38">
        <f>IF($C19&gt;0,$C19*1000+COUNTIF($C$1:$C18,$C19),0)</f>
        <v>18000</v>
      </c>
      <c r="K19" s="38">
        <f t="shared" si="9"/>
        <v>1</v>
      </c>
      <c r="M19" s="26">
        <f ca="1" t="shared" si="10"/>
        <v>9</v>
      </c>
      <c r="N19" s="25">
        <f t="shared" si="7"/>
        <v>1</v>
      </c>
    </row>
    <row r="20" spans="1:14" s="3" customFormat="1" ht="12" customHeight="1">
      <c r="A20" s="13">
        <f t="shared" si="0"/>
        <v>5</v>
      </c>
      <c r="B20" s="13">
        <f t="shared" si="1"/>
        <v>3</v>
      </c>
      <c r="C20" s="17">
        <f t="shared" si="2"/>
        <v>19</v>
      </c>
      <c r="D20" s="18">
        <f t="shared" si="3"/>
        <v>130</v>
      </c>
      <c r="E20" s="25">
        <f ca="1" t="shared" si="4"/>
        <v>2</v>
      </c>
      <c r="F20" s="26">
        <f ca="1" t="shared" si="8"/>
        <v>8</v>
      </c>
      <c r="G20" s="26">
        <f ca="1" t="shared" si="11"/>
        <v>500</v>
      </c>
      <c r="H20" s="25">
        <f t="shared" si="5"/>
        <v>5</v>
      </c>
      <c r="I20" s="25">
        <f t="shared" si="6"/>
        <v>470</v>
      </c>
      <c r="J20" s="38">
        <f>IF($C20&gt;0,$C20*1000+COUNTIF($C$1:$C19,$C20),0)</f>
        <v>19000</v>
      </c>
      <c r="K20" s="38">
        <f t="shared" si="9"/>
        <v>1</v>
      </c>
      <c r="M20" s="26">
        <f ca="1" t="shared" si="10"/>
        <v>8</v>
      </c>
      <c r="N20" s="25">
        <f t="shared" si="7"/>
        <v>2</v>
      </c>
    </row>
    <row r="21" spans="1:14" s="3" customFormat="1" ht="12" customHeight="1">
      <c r="A21" s="13">
        <f t="shared" si="0"/>
        <v>5</v>
      </c>
      <c r="B21" s="13">
        <f t="shared" si="1"/>
        <v>4</v>
      </c>
      <c r="C21" s="17">
        <f t="shared" si="2"/>
        <v>20</v>
      </c>
      <c r="D21" s="18">
        <f t="shared" si="3"/>
        <v>70</v>
      </c>
      <c r="E21" s="25">
        <f ca="1" t="shared" si="4"/>
        <v>4</v>
      </c>
      <c r="F21" s="26">
        <f ca="1" t="shared" si="8"/>
        <v>10</v>
      </c>
      <c r="G21" s="26">
        <f ca="1" t="shared" si="11"/>
        <v>770</v>
      </c>
      <c r="H21" s="25">
        <f t="shared" si="5"/>
        <v>3</v>
      </c>
      <c r="I21" s="25">
        <f t="shared" si="6"/>
        <v>200</v>
      </c>
      <c r="J21" s="38">
        <f>IF($C21&gt;0,$C21*1000+COUNTIF($C$1:$C20,$C21),0)</f>
        <v>20000</v>
      </c>
      <c r="K21" s="38">
        <f t="shared" si="9"/>
        <v>1</v>
      </c>
      <c r="M21" s="26">
        <f ca="1" t="shared" si="10"/>
        <v>7</v>
      </c>
      <c r="N21" s="25">
        <f t="shared" si="7"/>
        <v>3</v>
      </c>
    </row>
    <row r="22" spans="1:14" s="3" customFormat="1" ht="12" customHeight="1">
      <c r="A22" s="13">
        <f t="shared" si="0"/>
        <v>6</v>
      </c>
      <c r="B22" s="13">
        <f t="shared" si="1"/>
        <v>1</v>
      </c>
      <c r="C22" s="17">
        <f t="shared" si="2"/>
        <v>21</v>
      </c>
      <c r="D22" s="18">
        <f t="shared" si="3"/>
        <v>160</v>
      </c>
      <c r="E22" s="25">
        <f ca="1" t="shared" si="4"/>
        <v>1</v>
      </c>
      <c r="F22" s="26">
        <f ca="1" t="shared" si="8"/>
        <v>10</v>
      </c>
      <c r="G22" s="26">
        <f ca="1" t="shared" si="11"/>
        <v>740</v>
      </c>
      <c r="H22" s="25">
        <f t="shared" si="5"/>
        <v>6</v>
      </c>
      <c r="I22" s="25">
        <f t="shared" si="6"/>
        <v>410</v>
      </c>
      <c r="J22" s="38">
        <f>IF($C22&gt;0,$C22*1000+COUNTIF($C$1:$C21,$C22),0)</f>
        <v>21000</v>
      </c>
      <c r="K22" s="38">
        <f t="shared" si="9"/>
        <v>1</v>
      </c>
      <c r="M22" s="26">
        <f ca="1" t="shared" si="10"/>
        <v>9</v>
      </c>
      <c r="N22" s="25">
        <f t="shared" si="7"/>
        <v>6</v>
      </c>
    </row>
    <row r="23" spans="1:14" s="3" customFormat="1" ht="12" customHeight="1">
      <c r="A23" s="13">
        <f aca="true" t="shared" si="12" ref="A23:A86">ROUNDDOWN((ROW()-2)/4+1,0)</f>
        <v>6</v>
      </c>
      <c r="B23" s="13">
        <f aca="true" t="shared" si="13" ref="B23:B86">MOD(ROW()-2,4)+1</f>
        <v>2</v>
      </c>
      <c r="C23" s="17">
        <f t="shared" si="2"/>
        <v>22</v>
      </c>
      <c r="D23" s="18">
        <f t="shared" si="3"/>
        <v>60</v>
      </c>
      <c r="E23" s="25">
        <f aca="true" ca="1" t="shared" si="14" ref="E23:E33">IF($D23="",0,COUNTIF(OFFSET($E23,1-$B23,-1,4,1),"&gt;"&amp;D23)+COUNTIF(OFFSET($E23,1-$B23,-1,4,1),"="&amp;D23)*0.5+0.5)</f>
        <v>4</v>
      </c>
      <c r="F23" s="26">
        <f aca="true" ca="1" t="shared" si="15" ref="F23:F86">SUM(OFFSET($H23,1-$B23,0,4,1))-$H23</f>
        <v>13</v>
      </c>
      <c r="G23" s="26">
        <f ca="1" t="shared" si="11"/>
        <v>1000</v>
      </c>
      <c r="H23" s="25">
        <f t="shared" si="5"/>
        <v>3</v>
      </c>
      <c r="I23" s="25">
        <f t="shared" si="6"/>
        <v>150</v>
      </c>
      <c r="J23" s="38">
        <f>IF($C23&gt;0,$C23*1000+COUNTIF($C$1:$C22,$C23),0)</f>
        <v>22000</v>
      </c>
      <c r="K23" s="38">
        <f t="shared" si="9"/>
        <v>1</v>
      </c>
      <c r="M23" s="26">
        <f ca="1" t="shared" si="10"/>
        <v>12</v>
      </c>
      <c r="N23" s="25">
        <f t="shared" si="7"/>
        <v>3</v>
      </c>
    </row>
    <row r="24" spans="1:14" s="3" customFormat="1" ht="12" customHeight="1">
      <c r="A24" s="13">
        <f t="shared" si="12"/>
        <v>6</v>
      </c>
      <c r="B24" s="13">
        <f t="shared" si="13"/>
        <v>3</v>
      </c>
      <c r="C24" s="17">
        <f t="shared" si="2"/>
        <v>23</v>
      </c>
      <c r="D24" s="18">
        <f t="shared" si="3"/>
        <v>100</v>
      </c>
      <c r="E24" s="25">
        <f ca="1" t="shared" si="14"/>
        <v>3</v>
      </c>
      <c r="F24" s="26">
        <f ca="1" t="shared" si="15"/>
        <v>13</v>
      </c>
      <c r="G24" s="26">
        <f ca="1" t="shared" si="11"/>
        <v>920</v>
      </c>
      <c r="H24" s="25">
        <f t="shared" si="5"/>
        <v>3</v>
      </c>
      <c r="I24" s="25">
        <f t="shared" si="6"/>
        <v>230</v>
      </c>
      <c r="J24" s="38">
        <f>IF($C24&gt;0,$C24*1000+COUNTIF($C$1:$C23,$C24),0)</f>
        <v>23000</v>
      </c>
      <c r="K24" s="38">
        <f t="shared" si="9"/>
        <v>1</v>
      </c>
      <c r="M24" s="26">
        <f ca="1" t="shared" si="10"/>
        <v>13</v>
      </c>
      <c r="N24" s="25">
        <f t="shared" si="7"/>
        <v>2</v>
      </c>
    </row>
    <row r="25" spans="1:14" s="3" customFormat="1" ht="12" customHeight="1">
      <c r="A25" s="13">
        <f t="shared" si="12"/>
        <v>6</v>
      </c>
      <c r="B25" s="13">
        <f t="shared" si="13"/>
        <v>4</v>
      </c>
      <c r="C25" s="17">
        <f t="shared" si="2"/>
        <v>24</v>
      </c>
      <c r="D25" s="18">
        <f t="shared" si="3"/>
        <v>140</v>
      </c>
      <c r="E25" s="25">
        <f ca="1" t="shared" si="14"/>
        <v>2</v>
      </c>
      <c r="F25" s="26">
        <f ca="1" t="shared" si="15"/>
        <v>12</v>
      </c>
      <c r="G25" s="26">
        <f ca="1" t="shared" si="11"/>
        <v>790</v>
      </c>
      <c r="H25" s="25">
        <f t="shared" si="5"/>
        <v>4</v>
      </c>
      <c r="I25" s="25">
        <f t="shared" si="6"/>
        <v>360</v>
      </c>
      <c r="J25" s="38">
        <f>IF($C25&gt;0,$C25*1000+COUNTIF($C$1:$C24,$C25),0)</f>
        <v>24000</v>
      </c>
      <c r="K25" s="38">
        <f t="shared" si="9"/>
        <v>1</v>
      </c>
      <c r="M25" s="26">
        <f ca="1" t="shared" si="10"/>
        <v>11</v>
      </c>
      <c r="N25" s="25">
        <f t="shared" si="7"/>
        <v>4</v>
      </c>
    </row>
    <row r="26" spans="1:14" s="3" customFormat="1" ht="12" customHeight="1">
      <c r="A26" s="13">
        <f t="shared" si="12"/>
        <v>7</v>
      </c>
      <c r="B26" s="13">
        <f t="shared" si="13"/>
        <v>1</v>
      </c>
      <c r="C26" s="17">
        <f t="shared" si="2"/>
        <v>25</v>
      </c>
      <c r="D26" s="18">
        <f t="shared" si="3"/>
        <v>-20</v>
      </c>
      <c r="E26" s="25">
        <f ca="1" t="shared" si="14"/>
        <v>4</v>
      </c>
      <c r="F26" s="26">
        <f ca="1" t="shared" si="15"/>
        <v>7</v>
      </c>
      <c r="G26" s="26">
        <f ca="1" t="shared" si="11"/>
        <v>500</v>
      </c>
      <c r="H26" s="25">
        <f t="shared" si="5"/>
        <v>0</v>
      </c>
      <c r="I26" s="25">
        <f t="shared" si="6"/>
        <v>-120</v>
      </c>
      <c r="J26" s="38">
        <f>IF($C26&gt;0,$C26*1000+COUNTIF($C$1:$C25,$C26),0)</f>
        <v>25000</v>
      </c>
      <c r="K26" s="38">
        <f t="shared" si="9"/>
        <v>1</v>
      </c>
      <c r="M26" s="26">
        <f ca="1" t="shared" si="10"/>
        <v>7</v>
      </c>
      <c r="N26" s="25">
        <f t="shared" si="7"/>
        <v>0</v>
      </c>
    </row>
    <row r="27" spans="1:14" s="3" customFormat="1" ht="12" customHeight="1">
      <c r="A27" s="13">
        <f t="shared" si="12"/>
        <v>7</v>
      </c>
      <c r="B27" s="13">
        <f t="shared" si="13"/>
        <v>2</v>
      </c>
      <c r="C27" s="17">
        <f t="shared" si="2"/>
        <v>26</v>
      </c>
      <c r="D27" s="18">
        <f t="shared" si="3"/>
        <v>30</v>
      </c>
      <c r="E27" s="25">
        <f ca="1" t="shared" si="14"/>
        <v>3</v>
      </c>
      <c r="F27" s="26">
        <f ca="1" t="shared" si="15"/>
        <v>6</v>
      </c>
      <c r="G27" s="26">
        <f ca="1" t="shared" si="11"/>
        <v>360</v>
      </c>
      <c r="H27" s="25">
        <f t="shared" si="5"/>
        <v>1</v>
      </c>
      <c r="I27" s="25">
        <f t="shared" si="6"/>
        <v>20</v>
      </c>
      <c r="J27" s="38">
        <f>IF($C27&gt;0,$C27*1000+COUNTIF($C$1:$C26,$C27),0)</f>
        <v>26000</v>
      </c>
      <c r="K27" s="38">
        <f t="shared" si="9"/>
        <v>1</v>
      </c>
      <c r="M27" s="26">
        <f ca="1" t="shared" si="10"/>
        <v>6</v>
      </c>
      <c r="N27" s="25">
        <f t="shared" si="7"/>
        <v>1</v>
      </c>
    </row>
    <row r="28" spans="1:14" s="3" customFormat="1" ht="12" customHeight="1">
      <c r="A28" s="13">
        <f t="shared" si="12"/>
        <v>7</v>
      </c>
      <c r="B28" s="13">
        <f t="shared" si="13"/>
        <v>3</v>
      </c>
      <c r="C28" s="17">
        <f t="shared" si="2"/>
        <v>27</v>
      </c>
      <c r="D28" s="18">
        <f t="shared" si="3"/>
        <v>150</v>
      </c>
      <c r="E28" s="25">
        <f ca="1" t="shared" si="14"/>
        <v>1</v>
      </c>
      <c r="F28" s="26">
        <f ca="1" t="shared" si="15"/>
        <v>4</v>
      </c>
      <c r="G28" s="26">
        <f ca="1" t="shared" si="11"/>
        <v>210</v>
      </c>
      <c r="H28" s="25">
        <f t="shared" si="5"/>
        <v>3</v>
      </c>
      <c r="I28" s="25">
        <f t="shared" si="6"/>
        <v>170</v>
      </c>
      <c r="J28" s="38">
        <f>IF($C28&gt;0,$C28*1000+COUNTIF($C$1:$C27,$C28),0)</f>
        <v>27000</v>
      </c>
      <c r="K28" s="38">
        <f t="shared" si="9"/>
        <v>1</v>
      </c>
      <c r="M28" s="26">
        <f ca="1" t="shared" si="10"/>
        <v>4</v>
      </c>
      <c r="N28" s="25">
        <f t="shared" si="7"/>
        <v>3</v>
      </c>
    </row>
    <row r="29" spans="1:14" s="3" customFormat="1" ht="12" customHeight="1">
      <c r="A29" s="13">
        <f t="shared" si="12"/>
        <v>7</v>
      </c>
      <c r="B29" s="13">
        <f t="shared" si="13"/>
        <v>4</v>
      </c>
      <c r="C29" s="17">
        <f t="shared" si="2"/>
        <v>28</v>
      </c>
      <c r="D29" s="18">
        <f t="shared" si="3"/>
        <v>140</v>
      </c>
      <c r="E29" s="25">
        <f ca="1" t="shared" si="14"/>
        <v>2</v>
      </c>
      <c r="F29" s="26">
        <f ca="1" t="shared" si="15"/>
        <v>4</v>
      </c>
      <c r="G29" s="26">
        <f ca="1" t="shared" si="11"/>
        <v>70</v>
      </c>
      <c r="H29" s="25">
        <f t="shared" si="5"/>
        <v>3</v>
      </c>
      <c r="I29" s="25">
        <f t="shared" si="6"/>
        <v>310</v>
      </c>
      <c r="J29" s="38">
        <f>IF($C29&gt;0,$C29*1000+COUNTIF($C$1:$C28,$C29),0)</f>
        <v>28000</v>
      </c>
      <c r="K29" s="38">
        <f t="shared" si="9"/>
        <v>1</v>
      </c>
      <c r="M29" s="26">
        <f ca="1" t="shared" si="10"/>
        <v>4</v>
      </c>
      <c r="N29" s="25">
        <f t="shared" si="7"/>
        <v>3</v>
      </c>
    </row>
    <row r="30" spans="1:14" s="3" customFormat="1" ht="12" customHeight="1">
      <c r="A30" s="13">
        <f t="shared" si="12"/>
        <v>8</v>
      </c>
      <c r="B30" s="13">
        <f t="shared" si="13"/>
        <v>1</v>
      </c>
      <c r="C30" s="17">
        <f t="shared" si="2"/>
        <v>29</v>
      </c>
      <c r="D30" s="18">
        <f t="shared" si="3"/>
        <v>230</v>
      </c>
      <c r="E30" s="25">
        <f ca="1" t="shared" si="14"/>
        <v>1</v>
      </c>
      <c r="F30" s="26">
        <f ca="1" t="shared" si="15"/>
        <v>11</v>
      </c>
      <c r="G30" s="26">
        <f ca="1" t="shared" si="11"/>
        <v>560</v>
      </c>
      <c r="H30" s="25">
        <f t="shared" si="5"/>
        <v>5</v>
      </c>
      <c r="I30" s="25">
        <f t="shared" si="6"/>
        <v>470</v>
      </c>
      <c r="J30" s="38">
        <f>IF($C30&gt;0,$C30*1000+COUNTIF($C$1:$C29,$C30),0)</f>
        <v>29000</v>
      </c>
      <c r="K30" s="38">
        <f t="shared" si="9"/>
        <v>1</v>
      </c>
      <c r="M30" s="26">
        <f ca="1" t="shared" si="10"/>
        <v>7</v>
      </c>
      <c r="N30" s="25">
        <f t="shared" si="7"/>
        <v>5</v>
      </c>
    </row>
    <row r="31" spans="1:14" s="3" customFormat="1" ht="12" customHeight="1">
      <c r="A31" s="13">
        <f t="shared" si="12"/>
        <v>8</v>
      </c>
      <c r="B31" s="13">
        <f t="shared" si="13"/>
        <v>2</v>
      </c>
      <c r="C31" s="17">
        <f t="shared" si="2"/>
        <v>30</v>
      </c>
      <c r="D31" s="18">
        <f t="shared" si="3"/>
        <v>20</v>
      </c>
      <c r="E31" s="25">
        <f ca="1" t="shared" si="14"/>
        <v>4</v>
      </c>
      <c r="F31" s="26">
        <f ca="1" t="shared" si="15"/>
        <v>12</v>
      </c>
      <c r="G31" s="26">
        <f ca="1" t="shared" si="11"/>
        <v>890</v>
      </c>
      <c r="H31" s="25">
        <f t="shared" si="5"/>
        <v>4</v>
      </c>
      <c r="I31" s="25">
        <f t="shared" si="6"/>
        <v>140</v>
      </c>
      <c r="J31" s="38">
        <f>IF($C31&gt;0,$C31*1000+COUNTIF($C$1:$C30,$C31),0)</f>
        <v>30000</v>
      </c>
      <c r="K31" s="38">
        <f t="shared" si="9"/>
        <v>1</v>
      </c>
      <c r="M31" s="26">
        <f ca="1" t="shared" si="10"/>
        <v>10</v>
      </c>
      <c r="N31" s="25">
        <f t="shared" si="7"/>
        <v>2</v>
      </c>
    </row>
    <row r="32" spans="1:14" s="3" customFormat="1" ht="12" customHeight="1">
      <c r="A32" s="13">
        <f t="shared" si="12"/>
        <v>8</v>
      </c>
      <c r="B32" s="13">
        <f t="shared" si="13"/>
        <v>3</v>
      </c>
      <c r="C32" s="17">
        <f t="shared" si="2"/>
        <v>31</v>
      </c>
      <c r="D32" s="18">
        <f t="shared" si="3"/>
        <v>120</v>
      </c>
      <c r="E32" s="25">
        <f ca="1" t="shared" si="14"/>
        <v>2</v>
      </c>
      <c r="F32" s="26">
        <f ca="1" t="shared" si="15"/>
        <v>12</v>
      </c>
      <c r="G32" s="26">
        <f ca="1" t="shared" si="11"/>
        <v>800</v>
      </c>
      <c r="H32" s="25">
        <f t="shared" si="5"/>
        <v>4</v>
      </c>
      <c r="I32" s="25">
        <f t="shared" si="6"/>
        <v>230</v>
      </c>
      <c r="J32" s="38">
        <f>IF($C32&gt;0,$C32*1000+COUNTIF($C$1:$C31,$C32),0)</f>
        <v>31000</v>
      </c>
      <c r="K32" s="38">
        <f t="shared" si="9"/>
        <v>1</v>
      </c>
      <c r="M32" s="26">
        <f ca="1" t="shared" si="10"/>
        <v>10</v>
      </c>
      <c r="N32" s="25">
        <f t="shared" si="7"/>
        <v>2</v>
      </c>
    </row>
    <row r="33" spans="1:14" s="3" customFormat="1" ht="12" customHeight="1">
      <c r="A33" s="13">
        <f t="shared" si="12"/>
        <v>8</v>
      </c>
      <c r="B33" s="13">
        <f t="shared" si="13"/>
        <v>4</v>
      </c>
      <c r="C33" s="17">
        <f t="shared" si="2"/>
        <v>32</v>
      </c>
      <c r="D33" s="18">
        <f t="shared" si="3"/>
        <v>40</v>
      </c>
      <c r="E33" s="25">
        <f ca="1" t="shared" si="14"/>
        <v>3</v>
      </c>
      <c r="F33" s="26">
        <f ca="1" t="shared" si="15"/>
        <v>13</v>
      </c>
      <c r="G33" s="26">
        <f ca="1" t="shared" si="11"/>
        <v>840</v>
      </c>
      <c r="H33" s="25">
        <f t="shared" si="5"/>
        <v>3</v>
      </c>
      <c r="I33" s="25">
        <f t="shared" si="6"/>
        <v>190</v>
      </c>
      <c r="J33" s="38">
        <f>IF($C33&gt;0,$C33*1000+COUNTIF($C$1:$C32,$C33),0)</f>
        <v>32000</v>
      </c>
      <c r="K33" s="38">
        <f t="shared" si="9"/>
        <v>1</v>
      </c>
      <c r="M33" s="26">
        <f ca="1" t="shared" si="10"/>
        <v>9</v>
      </c>
      <c r="N33" s="25">
        <f t="shared" si="7"/>
        <v>3</v>
      </c>
    </row>
    <row r="34" spans="1:14" ht="12.75">
      <c r="A34" s="13">
        <f t="shared" si="12"/>
        <v>9</v>
      </c>
      <c r="B34" s="13">
        <f t="shared" si="13"/>
        <v>1</v>
      </c>
      <c r="C34" s="17">
        <f aca="true" t="shared" si="16" ref="C34:C65">INDEX(Draw,$A34,$B34)</f>
        <v>33</v>
      </c>
      <c r="D34" s="18">
        <f aca="true" t="shared" si="17" ref="D34:D65">IF(ISNUMBER(INDEX(group_results,$A34,MOD(ROW()-2,4)+1)),INDEX(group_results,$A34,MOD(ROW()-2,4)+1),IF($C34&gt;0,"",0))</f>
        <v>130</v>
      </c>
      <c r="E34" s="25">
        <f aca="true" ca="1" t="shared" si="18" ref="E34:E97">IF($D34="",0,COUNTIF(OFFSET($E34,1-$B34,-1,4,1),"&gt;"&amp;D34)+COUNTIF(OFFSET($E34,1-$B34,-1,4,1),"="&amp;D34)*0.5+0.5)</f>
        <v>3</v>
      </c>
      <c r="F34" s="26">
        <f ca="1" t="shared" si="15"/>
        <v>8</v>
      </c>
      <c r="G34" s="26">
        <f ca="1" t="shared" si="11"/>
        <v>680</v>
      </c>
      <c r="H34" s="25">
        <f aca="true" t="shared" si="19" ref="H34:H65">IF(C34&gt;0,VLOOKUP(C34,results_table,22,0),0)</f>
        <v>4</v>
      </c>
      <c r="I34" s="25">
        <f aca="true" t="shared" si="20" ref="I34:I65">IF(C34&gt;0,VLOOKUP(C34,results_table,21,0),0)</f>
        <v>340</v>
      </c>
      <c r="J34" s="38">
        <f>IF($C34&gt;0,$C34*1000+COUNTIF($C$1:$C33,$C34),0)</f>
        <v>33000</v>
      </c>
      <c r="K34" s="38">
        <f t="shared" si="9"/>
        <v>1</v>
      </c>
      <c r="M34" s="26">
        <f ca="1" t="shared" si="10"/>
        <v>8</v>
      </c>
      <c r="N34" s="25">
        <f aca="true" t="shared" si="21" ref="N34:N65">IF(I34&gt;0,VLOOKUP(C34,results_table,27,0),0)</f>
        <v>4</v>
      </c>
    </row>
    <row r="35" spans="1:14" ht="12.75">
      <c r="A35" s="13">
        <f t="shared" si="12"/>
        <v>9</v>
      </c>
      <c r="B35" s="13">
        <f t="shared" si="13"/>
        <v>2</v>
      </c>
      <c r="C35" s="17">
        <f t="shared" si="16"/>
        <v>34</v>
      </c>
      <c r="D35" s="18">
        <f t="shared" si="17"/>
        <v>100</v>
      </c>
      <c r="E35" s="25">
        <f ca="1" t="shared" si="18"/>
        <v>4</v>
      </c>
      <c r="F35" s="26">
        <f ca="1" t="shared" si="15"/>
        <v>11</v>
      </c>
      <c r="G35" s="26">
        <f ca="1" t="shared" si="11"/>
        <v>920</v>
      </c>
      <c r="H35" s="25">
        <f t="shared" si="19"/>
        <v>1</v>
      </c>
      <c r="I35" s="25">
        <f t="shared" si="20"/>
        <v>100</v>
      </c>
      <c r="J35" s="38">
        <f>IF($C35&gt;0,$C35*1000+COUNTIF($C$1:$C34,$C35),0)</f>
        <v>34000</v>
      </c>
      <c r="K35" s="38">
        <f t="shared" si="9"/>
        <v>1</v>
      </c>
      <c r="M35" s="26">
        <f ca="1" t="shared" si="10"/>
        <v>11</v>
      </c>
      <c r="N35" s="25">
        <f t="shared" si="21"/>
        <v>1</v>
      </c>
    </row>
    <row r="36" spans="1:14" ht="12.75">
      <c r="A36" s="13">
        <f t="shared" si="12"/>
        <v>9</v>
      </c>
      <c r="B36" s="13">
        <f t="shared" si="13"/>
        <v>3</v>
      </c>
      <c r="C36" s="17">
        <f t="shared" si="16"/>
        <v>35</v>
      </c>
      <c r="D36" s="18">
        <f t="shared" si="17"/>
        <v>180</v>
      </c>
      <c r="E36" s="25">
        <f ca="1" t="shared" si="18"/>
        <v>2</v>
      </c>
      <c r="F36" s="26">
        <f ca="1" t="shared" si="15"/>
        <v>8</v>
      </c>
      <c r="G36" s="26">
        <f ca="1" t="shared" si="11"/>
        <v>730</v>
      </c>
      <c r="H36" s="25">
        <f t="shared" si="19"/>
        <v>4</v>
      </c>
      <c r="I36" s="25">
        <f t="shared" si="20"/>
        <v>290</v>
      </c>
      <c r="J36" s="38">
        <f>IF($C36&gt;0,$C36*1000+COUNTIF($C$1:$C35,$C36),0)</f>
        <v>35000</v>
      </c>
      <c r="K36" s="38">
        <f t="shared" si="9"/>
        <v>1</v>
      </c>
      <c r="M36" s="26">
        <f ca="1" t="shared" si="10"/>
        <v>8</v>
      </c>
      <c r="N36" s="25">
        <f t="shared" si="21"/>
        <v>4</v>
      </c>
    </row>
    <row r="37" spans="1:14" ht="12.75">
      <c r="A37" s="13">
        <f t="shared" si="12"/>
        <v>9</v>
      </c>
      <c r="B37" s="13">
        <f t="shared" si="13"/>
        <v>4</v>
      </c>
      <c r="C37" s="17">
        <f t="shared" si="16"/>
        <v>36</v>
      </c>
      <c r="D37" s="18">
        <f t="shared" si="17"/>
        <v>220</v>
      </c>
      <c r="E37" s="25">
        <f ca="1" t="shared" si="18"/>
        <v>1</v>
      </c>
      <c r="F37" s="26">
        <f ca="1" t="shared" si="15"/>
        <v>9</v>
      </c>
      <c r="G37" s="26">
        <f ca="1" t="shared" si="11"/>
        <v>730</v>
      </c>
      <c r="H37" s="25">
        <f t="shared" si="19"/>
        <v>3</v>
      </c>
      <c r="I37" s="25">
        <f t="shared" si="20"/>
        <v>290</v>
      </c>
      <c r="J37" s="38">
        <f>IF($C37&gt;0,$C37*1000+COUNTIF($C$1:$C36,$C37),0)</f>
        <v>36000</v>
      </c>
      <c r="K37" s="38">
        <f t="shared" si="9"/>
        <v>1</v>
      </c>
      <c r="M37" s="26">
        <f ca="1" t="shared" si="10"/>
        <v>9</v>
      </c>
      <c r="N37" s="25">
        <f t="shared" si="21"/>
        <v>3</v>
      </c>
    </row>
    <row r="38" spans="1:14" ht="12.75">
      <c r="A38" s="13">
        <f t="shared" si="12"/>
        <v>10</v>
      </c>
      <c r="B38" s="13">
        <f t="shared" si="13"/>
        <v>1</v>
      </c>
      <c r="C38" s="17">
        <f t="shared" si="16"/>
        <v>1</v>
      </c>
      <c r="D38" s="18">
        <f t="shared" si="17"/>
        <v>40</v>
      </c>
      <c r="E38" s="25">
        <f ca="1" t="shared" si="18"/>
        <v>4</v>
      </c>
      <c r="F38" s="26">
        <f ca="1" t="shared" si="15"/>
        <v>15</v>
      </c>
      <c r="G38" s="26">
        <f ca="1" t="shared" si="11"/>
        <v>1020</v>
      </c>
      <c r="H38" s="25">
        <f t="shared" si="19"/>
        <v>3</v>
      </c>
      <c r="I38" s="25">
        <f t="shared" si="20"/>
        <v>230</v>
      </c>
      <c r="J38" s="38">
        <f>IF($C38&gt;0,$C38*1000+COUNTIF($C$1:$C37,$C38),0)</f>
        <v>1001</v>
      </c>
      <c r="K38" s="38">
        <f t="shared" si="9"/>
        <v>2</v>
      </c>
      <c r="M38" s="26">
        <f ca="1" t="shared" si="10"/>
        <v>15</v>
      </c>
      <c r="N38" s="25">
        <f t="shared" si="21"/>
        <v>3</v>
      </c>
    </row>
    <row r="39" spans="1:14" ht="12.75">
      <c r="A39" s="13">
        <f t="shared" si="12"/>
        <v>10</v>
      </c>
      <c r="B39" s="13">
        <f t="shared" si="13"/>
        <v>2</v>
      </c>
      <c r="C39" s="17">
        <f t="shared" si="16"/>
        <v>8</v>
      </c>
      <c r="D39" s="18">
        <f t="shared" si="17"/>
        <v>170</v>
      </c>
      <c r="E39" s="25">
        <f ca="1" t="shared" si="18"/>
        <v>1</v>
      </c>
      <c r="F39" s="26">
        <f ca="1" t="shared" si="15"/>
        <v>12</v>
      </c>
      <c r="G39" s="26">
        <f ca="1" t="shared" si="11"/>
        <v>860</v>
      </c>
      <c r="H39" s="25">
        <f t="shared" si="19"/>
        <v>6</v>
      </c>
      <c r="I39" s="25">
        <f t="shared" si="20"/>
        <v>390</v>
      </c>
      <c r="J39" s="38">
        <f>IF($C39&gt;0,$C39*1000+COUNTIF($C$1:$C38,$C39),0)</f>
        <v>8001</v>
      </c>
      <c r="K39" s="38">
        <f t="shared" si="9"/>
        <v>2</v>
      </c>
      <c r="M39" s="26">
        <f ca="1" t="shared" si="10"/>
        <v>12</v>
      </c>
      <c r="N39" s="25">
        <f t="shared" si="21"/>
        <v>6</v>
      </c>
    </row>
    <row r="40" spans="1:14" ht="12.75">
      <c r="A40" s="13">
        <f t="shared" si="12"/>
        <v>10</v>
      </c>
      <c r="B40" s="13">
        <f t="shared" si="13"/>
        <v>3</v>
      </c>
      <c r="C40" s="17">
        <f t="shared" si="16"/>
        <v>11</v>
      </c>
      <c r="D40" s="18">
        <f t="shared" si="17"/>
        <v>70</v>
      </c>
      <c r="E40" s="25">
        <f ca="1" t="shared" si="18"/>
        <v>2</v>
      </c>
      <c r="F40" s="26">
        <f ca="1" t="shared" si="15"/>
        <v>13</v>
      </c>
      <c r="G40" s="26">
        <f ca="1" t="shared" si="11"/>
        <v>940</v>
      </c>
      <c r="H40" s="25">
        <f t="shared" si="19"/>
        <v>5</v>
      </c>
      <c r="I40" s="25">
        <f t="shared" si="20"/>
        <v>310</v>
      </c>
      <c r="J40" s="38">
        <f>IF($C40&gt;0,$C40*1000+COUNTIF($C$1:$C39,$C40),0)</f>
        <v>11001</v>
      </c>
      <c r="K40" s="38">
        <f t="shared" si="9"/>
        <v>2</v>
      </c>
      <c r="M40" s="26">
        <f ca="1" t="shared" si="10"/>
        <v>13</v>
      </c>
      <c r="N40" s="25">
        <f t="shared" si="21"/>
        <v>5</v>
      </c>
    </row>
    <row r="41" spans="1:14" ht="12.75">
      <c r="A41" s="13">
        <f t="shared" si="12"/>
        <v>10</v>
      </c>
      <c r="B41" s="13">
        <f t="shared" si="13"/>
        <v>4</v>
      </c>
      <c r="C41" s="17">
        <f t="shared" si="16"/>
        <v>14</v>
      </c>
      <c r="D41" s="18">
        <f t="shared" si="17"/>
        <v>50</v>
      </c>
      <c r="E41" s="25">
        <f ca="1" t="shared" si="18"/>
        <v>3</v>
      </c>
      <c r="F41" s="26">
        <f ca="1" t="shared" si="15"/>
        <v>14</v>
      </c>
      <c r="G41" s="26">
        <f ca="1" t="shared" si="11"/>
        <v>930</v>
      </c>
      <c r="H41" s="25">
        <f t="shared" si="19"/>
        <v>4</v>
      </c>
      <c r="I41" s="25">
        <f t="shared" si="20"/>
        <v>320</v>
      </c>
      <c r="J41" s="38">
        <f>IF($C41&gt;0,$C41*1000+COUNTIF($C$1:$C40,$C41),0)</f>
        <v>14001</v>
      </c>
      <c r="K41" s="38">
        <f t="shared" si="9"/>
        <v>2</v>
      </c>
      <c r="M41" s="26">
        <f ca="1" t="shared" si="10"/>
        <v>14</v>
      </c>
      <c r="N41" s="25">
        <f t="shared" si="21"/>
        <v>4</v>
      </c>
    </row>
    <row r="42" spans="1:14" ht="12.75">
      <c r="A42" s="13">
        <f t="shared" si="12"/>
        <v>11</v>
      </c>
      <c r="B42" s="13">
        <f t="shared" si="13"/>
        <v>1</v>
      </c>
      <c r="C42" s="17">
        <f t="shared" si="16"/>
        <v>17</v>
      </c>
      <c r="D42" s="18">
        <f t="shared" si="17"/>
        <v>80</v>
      </c>
      <c r="E42" s="25">
        <f ca="1" t="shared" si="18"/>
        <v>3</v>
      </c>
      <c r="F42" s="26">
        <f ca="1" t="shared" si="15"/>
        <v>14</v>
      </c>
      <c r="G42" s="26">
        <f ca="1" t="shared" si="11"/>
        <v>1050</v>
      </c>
      <c r="H42" s="25">
        <f t="shared" si="19"/>
        <v>4</v>
      </c>
      <c r="I42" s="25">
        <f t="shared" si="20"/>
        <v>250</v>
      </c>
      <c r="J42" s="38">
        <f>IF($C42&gt;0,$C42*1000+COUNTIF($C$1:$C41,$C42),0)</f>
        <v>17001</v>
      </c>
      <c r="K42" s="38">
        <f t="shared" si="9"/>
        <v>2</v>
      </c>
      <c r="M42" s="26">
        <f ca="1" t="shared" si="10"/>
        <v>14</v>
      </c>
      <c r="N42" s="25">
        <f t="shared" si="21"/>
        <v>4</v>
      </c>
    </row>
    <row r="43" spans="1:14" ht="12.75">
      <c r="A43" s="13">
        <f t="shared" si="12"/>
        <v>11</v>
      </c>
      <c r="B43" s="13">
        <f t="shared" si="13"/>
        <v>2</v>
      </c>
      <c r="C43" s="17">
        <f t="shared" si="16"/>
        <v>21</v>
      </c>
      <c r="D43" s="18">
        <f t="shared" si="17"/>
        <v>250</v>
      </c>
      <c r="E43" s="25">
        <f ca="1" t="shared" si="18"/>
        <v>1</v>
      </c>
      <c r="F43" s="26">
        <f ca="1" t="shared" si="15"/>
        <v>12</v>
      </c>
      <c r="G43" s="26">
        <f ca="1" t="shared" si="11"/>
        <v>890</v>
      </c>
      <c r="H43" s="25">
        <f t="shared" si="19"/>
        <v>6</v>
      </c>
      <c r="I43" s="25">
        <f t="shared" si="20"/>
        <v>410</v>
      </c>
      <c r="J43" s="38">
        <f>IF($C43&gt;0,$C43*1000+COUNTIF($C$1:$C42,$C43),0)</f>
        <v>21001</v>
      </c>
      <c r="K43" s="38">
        <f t="shared" si="9"/>
        <v>2</v>
      </c>
      <c r="M43" s="26">
        <f ca="1" t="shared" si="10"/>
        <v>12</v>
      </c>
      <c r="N43" s="25">
        <f t="shared" si="21"/>
        <v>6</v>
      </c>
    </row>
    <row r="44" spans="1:14" ht="12.75">
      <c r="A44" s="13">
        <f t="shared" si="12"/>
        <v>11</v>
      </c>
      <c r="B44" s="13">
        <f t="shared" si="13"/>
        <v>3</v>
      </c>
      <c r="C44" s="17">
        <f t="shared" si="16"/>
        <v>27</v>
      </c>
      <c r="D44" s="18">
        <f t="shared" si="17"/>
        <v>20</v>
      </c>
      <c r="E44" s="25">
        <f ca="1" t="shared" si="18"/>
        <v>4</v>
      </c>
      <c r="F44" s="26">
        <f ca="1" t="shared" si="15"/>
        <v>15</v>
      </c>
      <c r="G44" s="26">
        <f ca="1" t="shared" si="11"/>
        <v>1130</v>
      </c>
      <c r="H44" s="25">
        <f t="shared" si="19"/>
        <v>3</v>
      </c>
      <c r="I44" s="25">
        <f t="shared" si="20"/>
        <v>170</v>
      </c>
      <c r="J44" s="38">
        <f>IF($C44&gt;0,$C44*1000+COUNTIF($C$1:$C43,$C44),0)</f>
        <v>27001</v>
      </c>
      <c r="K44" s="38">
        <f t="shared" si="9"/>
        <v>2</v>
      </c>
      <c r="M44" s="26">
        <f ca="1" t="shared" si="10"/>
        <v>15</v>
      </c>
      <c r="N44" s="25">
        <f t="shared" si="21"/>
        <v>3</v>
      </c>
    </row>
    <row r="45" spans="1:14" ht="12.75">
      <c r="A45" s="13">
        <f t="shared" si="12"/>
        <v>11</v>
      </c>
      <c r="B45" s="13">
        <f t="shared" si="13"/>
        <v>4</v>
      </c>
      <c r="C45" s="17">
        <f t="shared" si="16"/>
        <v>29</v>
      </c>
      <c r="D45" s="18">
        <f t="shared" si="17"/>
        <v>240</v>
      </c>
      <c r="E45" s="25">
        <f ca="1" t="shared" si="18"/>
        <v>2</v>
      </c>
      <c r="F45" s="26">
        <f ca="1" t="shared" si="15"/>
        <v>13</v>
      </c>
      <c r="G45" s="26">
        <f ca="1" t="shared" si="11"/>
        <v>830</v>
      </c>
      <c r="H45" s="25">
        <f t="shared" si="19"/>
        <v>5</v>
      </c>
      <c r="I45" s="25">
        <f t="shared" si="20"/>
        <v>470</v>
      </c>
      <c r="J45" s="38">
        <f>IF($C45&gt;0,$C45*1000+COUNTIF($C$1:$C44,$C45),0)</f>
        <v>29001</v>
      </c>
      <c r="K45" s="38">
        <f t="shared" si="9"/>
        <v>2</v>
      </c>
      <c r="M45" s="26">
        <f ca="1" t="shared" si="10"/>
        <v>13</v>
      </c>
      <c r="N45" s="25">
        <f t="shared" si="21"/>
        <v>5</v>
      </c>
    </row>
    <row r="46" spans="1:14" ht="12.75">
      <c r="A46" s="13">
        <f t="shared" si="12"/>
        <v>12</v>
      </c>
      <c r="B46" s="13">
        <f t="shared" si="13"/>
        <v>1</v>
      </c>
      <c r="C46" s="17">
        <f t="shared" si="16"/>
        <v>36</v>
      </c>
      <c r="D46" s="18">
        <f t="shared" si="17"/>
        <v>70</v>
      </c>
      <c r="E46" s="25">
        <f ca="1" t="shared" si="18"/>
        <v>4</v>
      </c>
      <c r="F46" s="26">
        <f ca="1" t="shared" si="15"/>
        <v>12</v>
      </c>
      <c r="G46" s="26">
        <f ca="1" t="shared" si="11"/>
        <v>980</v>
      </c>
      <c r="H46" s="25">
        <f t="shared" si="19"/>
        <v>3</v>
      </c>
      <c r="I46" s="25">
        <f t="shared" si="20"/>
        <v>290</v>
      </c>
      <c r="J46" s="38">
        <f>IF($C46&gt;0,$C46*1000+COUNTIF($C$1:$C45,$C46),0)</f>
        <v>36001</v>
      </c>
      <c r="K46" s="38">
        <f t="shared" si="9"/>
        <v>2</v>
      </c>
      <c r="M46" s="26">
        <f ca="1" t="shared" si="10"/>
        <v>12</v>
      </c>
      <c r="N46" s="25">
        <f t="shared" si="21"/>
        <v>3</v>
      </c>
    </row>
    <row r="47" spans="1:14" ht="12.75">
      <c r="A47" s="13">
        <f t="shared" si="12"/>
        <v>12</v>
      </c>
      <c r="B47" s="13">
        <f t="shared" si="13"/>
        <v>2</v>
      </c>
      <c r="C47" s="17">
        <f t="shared" si="16"/>
        <v>4</v>
      </c>
      <c r="D47" s="18">
        <f t="shared" si="17"/>
        <v>190</v>
      </c>
      <c r="E47" s="25">
        <f ca="1" t="shared" si="18"/>
        <v>2</v>
      </c>
      <c r="F47" s="26">
        <f ca="1" t="shared" si="15"/>
        <v>11</v>
      </c>
      <c r="G47" s="26">
        <f ca="1" t="shared" si="11"/>
        <v>920</v>
      </c>
      <c r="H47" s="25">
        <f t="shared" si="19"/>
        <v>4</v>
      </c>
      <c r="I47" s="25">
        <f t="shared" si="20"/>
        <v>350</v>
      </c>
      <c r="J47" s="38">
        <f>IF($C47&gt;0,$C47*1000+COUNTIF($C$1:$C46,$C47),0)</f>
        <v>4001</v>
      </c>
      <c r="K47" s="38">
        <f t="shared" si="9"/>
        <v>2</v>
      </c>
      <c r="M47" s="26">
        <f ca="1" t="shared" si="10"/>
        <v>11</v>
      </c>
      <c r="N47" s="25">
        <f t="shared" si="21"/>
        <v>4</v>
      </c>
    </row>
    <row r="48" spans="1:14" ht="12.75">
      <c r="A48" s="13">
        <f t="shared" si="12"/>
        <v>12</v>
      </c>
      <c r="B48" s="13">
        <f t="shared" si="13"/>
        <v>3</v>
      </c>
      <c r="C48" s="17">
        <f t="shared" si="16"/>
        <v>5</v>
      </c>
      <c r="D48" s="18">
        <f t="shared" si="17"/>
        <v>130</v>
      </c>
      <c r="E48" s="25">
        <f ca="1" t="shared" si="18"/>
        <v>3</v>
      </c>
      <c r="F48" s="26">
        <f ca="1" t="shared" si="15"/>
        <v>12</v>
      </c>
      <c r="G48" s="26">
        <f ca="1" t="shared" si="11"/>
        <v>1040</v>
      </c>
      <c r="H48" s="25">
        <f t="shared" si="19"/>
        <v>3</v>
      </c>
      <c r="I48" s="25">
        <f t="shared" si="20"/>
        <v>230</v>
      </c>
      <c r="J48" s="38">
        <f>IF($C48&gt;0,$C48*1000+COUNTIF($C$1:$C47,$C48),0)</f>
        <v>5001</v>
      </c>
      <c r="K48" s="38">
        <f t="shared" si="9"/>
        <v>2</v>
      </c>
      <c r="M48" s="26">
        <f ca="1" t="shared" si="10"/>
        <v>12</v>
      </c>
      <c r="N48" s="25">
        <f t="shared" si="21"/>
        <v>3</v>
      </c>
    </row>
    <row r="49" spans="1:14" ht="12.75">
      <c r="A49" s="13">
        <f t="shared" si="12"/>
        <v>12</v>
      </c>
      <c r="B49" s="13">
        <f t="shared" si="13"/>
        <v>4</v>
      </c>
      <c r="C49" s="17">
        <f t="shared" si="16"/>
        <v>10</v>
      </c>
      <c r="D49" s="18">
        <f t="shared" si="17"/>
        <v>210</v>
      </c>
      <c r="E49" s="25">
        <f ca="1" t="shared" si="18"/>
        <v>1</v>
      </c>
      <c r="F49" s="26">
        <f ca="1" t="shared" si="15"/>
        <v>10</v>
      </c>
      <c r="G49" s="26">
        <f ca="1" t="shared" si="11"/>
        <v>870</v>
      </c>
      <c r="H49" s="25">
        <f t="shared" si="19"/>
        <v>5</v>
      </c>
      <c r="I49" s="25">
        <f t="shared" si="20"/>
        <v>400</v>
      </c>
      <c r="J49" s="38">
        <f>IF($C49&gt;0,$C49*1000+COUNTIF($C$1:$C48,$C49),0)</f>
        <v>10001</v>
      </c>
      <c r="K49" s="38">
        <f t="shared" si="9"/>
        <v>2</v>
      </c>
      <c r="M49" s="26">
        <f ca="1" t="shared" si="10"/>
        <v>10</v>
      </c>
      <c r="N49" s="25">
        <f t="shared" si="21"/>
        <v>5</v>
      </c>
    </row>
    <row r="50" spans="1:14" ht="12.75">
      <c r="A50" s="13">
        <f t="shared" si="12"/>
        <v>13</v>
      </c>
      <c r="B50" s="13">
        <f t="shared" si="13"/>
        <v>1</v>
      </c>
      <c r="C50" s="17">
        <f t="shared" si="16"/>
        <v>15</v>
      </c>
      <c r="D50" s="18">
        <f t="shared" si="17"/>
        <v>240</v>
      </c>
      <c r="E50" s="25">
        <f ca="1" t="shared" si="18"/>
        <v>1</v>
      </c>
      <c r="F50" s="26">
        <f ca="1" t="shared" si="15"/>
        <v>12</v>
      </c>
      <c r="G50" s="26">
        <f ca="1" t="shared" si="11"/>
        <v>1140</v>
      </c>
      <c r="H50" s="25">
        <f t="shared" si="19"/>
        <v>5</v>
      </c>
      <c r="I50" s="25">
        <f t="shared" si="20"/>
        <v>430</v>
      </c>
      <c r="J50" s="38">
        <f>IF($C50&gt;0,$C50*1000+COUNTIF($C$1:$C49,$C50),0)</f>
        <v>15001</v>
      </c>
      <c r="K50" s="38">
        <f t="shared" si="9"/>
        <v>2</v>
      </c>
      <c r="M50" s="26">
        <f ca="1" t="shared" si="10"/>
        <v>9</v>
      </c>
      <c r="N50" s="25">
        <f t="shared" si="21"/>
        <v>5</v>
      </c>
    </row>
    <row r="51" spans="1:14" ht="12.75">
      <c r="A51" s="13">
        <f t="shared" si="12"/>
        <v>13</v>
      </c>
      <c r="B51" s="13">
        <f t="shared" si="13"/>
        <v>2</v>
      </c>
      <c r="C51" s="17">
        <f t="shared" si="16"/>
        <v>19</v>
      </c>
      <c r="D51" s="18">
        <f t="shared" si="17"/>
        <v>160</v>
      </c>
      <c r="E51" s="25">
        <f ca="1" t="shared" si="18"/>
        <v>4</v>
      </c>
      <c r="F51" s="26">
        <f ca="1" t="shared" si="15"/>
        <v>12</v>
      </c>
      <c r="G51" s="26">
        <f ca="1" t="shared" si="11"/>
        <v>1100</v>
      </c>
      <c r="H51" s="25">
        <f t="shared" si="19"/>
        <v>5</v>
      </c>
      <c r="I51" s="25">
        <f t="shared" si="20"/>
        <v>470</v>
      </c>
      <c r="J51" s="38">
        <f>IF($C51&gt;0,$C51*1000+COUNTIF($C$1:$C50,$C51),0)</f>
        <v>19001</v>
      </c>
      <c r="K51" s="38">
        <f t="shared" si="9"/>
        <v>2</v>
      </c>
      <c r="M51" s="26">
        <f ca="1" t="shared" si="10"/>
        <v>12</v>
      </c>
      <c r="N51" s="25">
        <f t="shared" si="21"/>
        <v>2</v>
      </c>
    </row>
    <row r="52" spans="1:14" ht="12.75">
      <c r="A52" s="13">
        <f t="shared" si="12"/>
        <v>13</v>
      </c>
      <c r="B52" s="13">
        <f t="shared" si="13"/>
        <v>3</v>
      </c>
      <c r="C52" s="17">
        <f t="shared" si="16"/>
        <v>24</v>
      </c>
      <c r="D52" s="18">
        <f t="shared" si="17"/>
        <v>220</v>
      </c>
      <c r="E52" s="25">
        <f ca="1" t="shared" si="18"/>
        <v>2</v>
      </c>
      <c r="F52" s="26">
        <f ca="1" t="shared" si="15"/>
        <v>13</v>
      </c>
      <c r="G52" s="26">
        <f ca="1" t="shared" si="11"/>
        <v>1210</v>
      </c>
      <c r="H52" s="25">
        <f t="shared" si="19"/>
        <v>4</v>
      </c>
      <c r="I52" s="25">
        <f t="shared" si="20"/>
        <v>360</v>
      </c>
      <c r="J52" s="38">
        <f>IF($C52&gt;0,$C52*1000+COUNTIF($C$1:$C51,$C52),0)</f>
        <v>24001</v>
      </c>
      <c r="K52" s="38">
        <f t="shared" si="9"/>
        <v>2</v>
      </c>
      <c r="M52" s="26">
        <f ca="1" t="shared" si="10"/>
        <v>10</v>
      </c>
      <c r="N52" s="25">
        <f t="shared" si="21"/>
        <v>4</v>
      </c>
    </row>
    <row r="53" spans="1:14" ht="12.75">
      <c r="A53" s="13">
        <f t="shared" si="12"/>
        <v>13</v>
      </c>
      <c r="B53" s="13">
        <f t="shared" si="13"/>
        <v>4</v>
      </c>
      <c r="C53" s="17">
        <f t="shared" si="16"/>
        <v>28</v>
      </c>
      <c r="D53" s="18">
        <f t="shared" si="17"/>
        <v>170</v>
      </c>
      <c r="E53" s="25">
        <f ca="1" t="shared" si="18"/>
        <v>3</v>
      </c>
      <c r="F53" s="26">
        <f ca="1" t="shared" si="15"/>
        <v>14</v>
      </c>
      <c r="G53" s="26">
        <f ca="1" t="shared" si="11"/>
        <v>1260</v>
      </c>
      <c r="H53" s="25">
        <f t="shared" si="19"/>
        <v>3</v>
      </c>
      <c r="I53" s="25">
        <f t="shared" si="20"/>
        <v>310</v>
      </c>
      <c r="J53" s="38">
        <f>IF($C53&gt;0,$C53*1000+COUNTIF($C$1:$C52,$C53),0)</f>
        <v>28001</v>
      </c>
      <c r="K53" s="38">
        <f t="shared" si="9"/>
        <v>2</v>
      </c>
      <c r="M53" s="26">
        <f ca="1" t="shared" si="10"/>
        <v>11</v>
      </c>
      <c r="N53" s="25">
        <f t="shared" si="21"/>
        <v>3</v>
      </c>
    </row>
    <row r="54" spans="1:14" ht="12.75">
      <c r="A54" s="13">
        <f t="shared" si="12"/>
        <v>14</v>
      </c>
      <c r="B54" s="13">
        <f t="shared" si="13"/>
        <v>1</v>
      </c>
      <c r="C54" s="17">
        <f t="shared" si="16"/>
        <v>31</v>
      </c>
      <c r="D54" s="18">
        <f t="shared" si="17"/>
        <v>10</v>
      </c>
      <c r="E54" s="25">
        <f ca="1" t="shared" si="18"/>
        <v>4</v>
      </c>
      <c r="F54" s="26">
        <f ca="1" t="shared" si="15"/>
        <v>13</v>
      </c>
      <c r="G54" s="26">
        <f ca="1" t="shared" si="11"/>
        <v>700</v>
      </c>
      <c r="H54" s="25">
        <f t="shared" si="19"/>
        <v>4</v>
      </c>
      <c r="I54" s="25">
        <f t="shared" si="20"/>
        <v>230</v>
      </c>
      <c r="J54" s="38">
        <f>IF($C54&gt;0,$C54*1000+COUNTIF($C$1:$C53,$C54),0)</f>
        <v>31001</v>
      </c>
      <c r="K54" s="38">
        <f t="shared" si="9"/>
        <v>2</v>
      </c>
      <c r="M54" s="26">
        <f ca="1" t="shared" si="10"/>
        <v>10</v>
      </c>
      <c r="N54" s="25">
        <f t="shared" si="21"/>
        <v>2</v>
      </c>
    </row>
    <row r="55" spans="1:14" ht="12.75">
      <c r="A55" s="13">
        <f t="shared" si="12"/>
        <v>14</v>
      </c>
      <c r="B55" s="13">
        <f t="shared" si="13"/>
        <v>2</v>
      </c>
      <c r="C55" s="17">
        <f t="shared" si="16"/>
        <v>35</v>
      </c>
      <c r="D55" s="18">
        <f t="shared" si="17"/>
        <v>110</v>
      </c>
      <c r="E55" s="25">
        <f ca="1" t="shared" si="18"/>
        <v>2</v>
      </c>
      <c r="F55" s="26">
        <f ca="1" t="shared" si="15"/>
        <v>13</v>
      </c>
      <c r="G55" s="26">
        <f ca="1" t="shared" si="11"/>
        <v>640</v>
      </c>
      <c r="H55" s="25">
        <f t="shared" si="19"/>
        <v>4</v>
      </c>
      <c r="I55" s="25">
        <f t="shared" si="20"/>
        <v>290</v>
      </c>
      <c r="J55" s="38">
        <f>IF($C55&gt;0,$C55*1000+COUNTIF($C$1:$C54,$C55),0)</f>
        <v>35001</v>
      </c>
      <c r="K55" s="38">
        <f t="shared" si="9"/>
        <v>2</v>
      </c>
      <c r="M55" s="26">
        <f ca="1" t="shared" si="10"/>
        <v>8</v>
      </c>
      <c r="N55" s="25">
        <f t="shared" si="21"/>
        <v>4</v>
      </c>
    </row>
    <row r="56" spans="1:14" ht="12.75">
      <c r="A56" s="13">
        <f t="shared" si="12"/>
        <v>14</v>
      </c>
      <c r="B56" s="13">
        <f t="shared" si="13"/>
        <v>3</v>
      </c>
      <c r="C56" s="17">
        <f t="shared" si="16"/>
        <v>2</v>
      </c>
      <c r="D56" s="18">
        <f t="shared" si="17"/>
        <v>120</v>
      </c>
      <c r="E56" s="25">
        <f ca="1" t="shared" si="18"/>
        <v>1</v>
      </c>
      <c r="F56" s="26">
        <f ca="1" t="shared" si="15"/>
        <v>13</v>
      </c>
      <c r="G56" s="26">
        <f ca="1" t="shared" si="11"/>
        <v>690</v>
      </c>
      <c r="H56" s="25">
        <f t="shared" si="19"/>
        <v>4</v>
      </c>
      <c r="I56" s="25">
        <f t="shared" si="20"/>
        <v>240</v>
      </c>
      <c r="J56" s="38">
        <f>IF($C56&gt;0,$C56*1000+COUNTIF($C$1:$C55,$C56),0)</f>
        <v>2001</v>
      </c>
      <c r="K56" s="38">
        <f t="shared" si="9"/>
        <v>2</v>
      </c>
      <c r="M56" s="26">
        <f ca="1" t="shared" si="10"/>
        <v>8</v>
      </c>
      <c r="N56" s="25">
        <f t="shared" si="21"/>
        <v>4</v>
      </c>
    </row>
    <row r="57" spans="1:14" ht="12.75">
      <c r="A57" s="13">
        <f t="shared" si="12"/>
        <v>14</v>
      </c>
      <c r="B57" s="13">
        <f t="shared" si="13"/>
        <v>4</v>
      </c>
      <c r="C57" s="17">
        <f t="shared" si="16"/>
        <v>7</v>
      </c>
      <c r="D57" s="18">
        <f t="shared" si="17"/>
        <v>20</v>
      </c>
      <c r="E57" s="25">
        <f ca="1" t="shared" si="18"/>
        <v>3</v>
      </c>
      <c r="F57" s="26">
        <f ca="1" t="shared" si="15"/>
        <v>12</v>
      </c>
      <c r="G57" s="26">
        <f ca="1" t="shared" si="11"/>
        <v>760</v>
      </c>
      <c r="H57" s="25">
        <f t="shared" si="19"/>
        <v>5</v>
      </c>
      <c r="I57" s="25">
        <f t="shared" si="20"/>
        <v>170</v>
      </c>
      <c r="J57" s="38">
        <f>IF($C57&gt;0,$C57*1000+COUNTIF($C$1:$C56,$C57),0)</f>
        <v>7001</v>
      </c>
      <c r="K57" s="38">
        <f t="shared" si="9"/>
        <v>2</v>
      </c>
      <c r="M57" s="26">
        <f ca="1" t="shared" si="10"/>
        <v>10</v>
      </c>
      <c r="N57" s="25">
        <f t="shared" si="21"/>
        <v>2</v>
      </c>
    </row>
    <row r="58" spans="1:14" ht="12.75">
      <c r="A58" s="13">
        <f t="shared" si="12"/>
        <v>15</v>
      </c>
      <c r="B58" s="13">
        <f t="shared" si="13"/>
        <v>1</v>
      </c>
      <c r="C58" s="17">
        <f t="shared" si="16"/>
        <v>9</v>
      </c>
      <c r="D58" s="18">
        <f t="shared" si="17"/>
        <v>150</v>
      </c>
      <c r="E58" s="25">
        <f ca="1" t="shared" si="18"/>
        <v>2</v>
      </c>
      <c r="F58" s="26">
        <f ca="1" t="shared" si="15"/>
        <v>8</v>
      </c>
      <c r="G58" s="26">
        <f ca="1" t="shared" si="11"/>
        <v>670</v>
      </c>
      <c r="H58" s="25">
        <f t="shared" si="19"/>
        <v>3</v>
      </c>
      <c r="I58" s="25">
        <f t="shared" si="20"/>
        <v>290</v>
      </c>
      <c r="J58" s="38">
        <f>IF($C58&gt;0,$C58*1000+COUNTIF($C$1:$C57,$C58),0)</f>
        <v>9001</v>
      </c>
      <c r="K58" s="38">
        <f t="shared" si="9"/>
        <v>2</v>
      </c>
      <c r="M58" s="26">
        <f ca="1" t="shared" si="10"/>
        <v>7</v>
      </c>
      <c r="N58" s="25">
        <f t="shared" si="21"/>
        <v>3</v>
      </c>
    </row>
    <row r="59" spans="1:14" ht="12.75">
      <c r="A59" s="13">
        <f t="shared" si="12"/>
        <v>15</v>
      </c>
      <c r="B59" s="13">
        <f t="shared" si="13"/>
        <v>2</v>
      </c>
      <c r="C59" s="17">
        <f t="shared" si="16"/>
        <v>16</v>
      </c>
      <c r="D59" s="18">
        <f t="shared" si="17"/>
        <v>210</v>
      </c>
      <c r="E59" s="25">
        <f ca="1" t="shared" si="18"/>
        <v>1</v>
      </c>
      <c r="F59" s="26">
        <f ca="1" t="shared" si="15"/>
        <v>7</v>
      </c>
      <c r="G59" s="26">
        <f ca="1" t="shared" si="11"/>
        <v>570</v>
      </c>
      <c r="H59" s="25">
        <f t="shared" si="19"/>
        <v>4</v>
      </c>
      <c r="I59" s="25">
        <f t="shared" si="20"/>
        <v>390</v>
      </c>
      <c r="J59" s="38">
        <f>IF($C59&gt;0,$C59*1000+COUNTIF($C$1:$C58,$C59),0)</f>
        <v>16001</v>
      </c>
      <c r="K59" s="38">
        <f t="shared" si="9"/>
        <v>2</v>
      </c>
      <c r="M59" s="26">
        <f ca="1" t="shared" si="10"/>
        <v>6</v>
      </c>
      <c r="N59" s="25">
        <f t="shared" si="21"/>
        <v>4</v>
      </c>
    </row>
    <row r="60" spans="1:14" ht="12.75">
      <c r="A60" s="13">
        <f t="shared" si="12"/>
        <v>15</v>
      </c>
      <c r="B60" s="13">
        <f t="shared" si="13"/>
        <v>3</v>
      </c>
      <c r="C60" s="17">
        <f t="shared" si="16"/>
        <v>18</v>
      </c>
      <c r="D60" s="18">
        <f t="shared" si="17"/>
        <v>-30</v>
      </c>
      <c r="E60" s="25">
        <f ca="1" t="shared" si="18"/>
        <v>4</v>
      </c>
      <c r="F60" s="26">
        <f ca="1" t="shared" si="15"/>
        <v>10</v>
      </c>
      <c r="G60" s="26">
        <f ca="1" t="shared" si="11"/>
        <v>910</v>
      </c>
      <c r="H60" s="25">
        <f t="shared" si="19"/>
        <v>1</v>
      </c>
      <c r="I60" s="25">
        <f t="shared" si="20"/>
        <v>50</v>
      </c>
      <c r="J60" s="38">
        <f>IF($C60&gt;0,$C60*1000+COUNTIF($C$1:$C59,$C60),0)</f>
        <v>18001</v>
      </c>
      <c r="K60" s="38">
        <f t="shared" si="9"/>
        <v>2</v>
      </c>
      <c r="M60" s="26">
        <f ca="1" t="shared" si="10"/>
        <v>9</v>
      </c>
      <c r="N60" s="25">
        <f t="shared" si="21"/>
        <v>1</v>
      </c>
    </row>
    <row r="61" spans="1:14" ht="12.75">
      <c r="A61" s="13">
        <f t="shared" si="12"/>
        <v>15</v>
      </c>
      <c r="B61" s="13">
        <f t="shared" si="13"/>
        <v>4</v>
      </c>
      <c r="C61" s="17">
        <f t="shared" si="16"/>
        <v>23</v>
      </c>
      <c r="D61" s="18">
        <f t="shared" si="17"/>
        <v>80</v>
      </c>
      <c r="E61" s="25">
        <f ca="1" t="shared" si="18"/>
        <v>3</v>
      </c>
      <c r="F61" s="26">
        <f ca="1" t="shared" si="15"/>
        <v>8</v>
      </c>
      <c r="G61" s="26">
        <f ca="1" t="shared" si="11"/>
        <v>730</v>
      </c>
      <c r="H61" s="25">
        <f t="shared" si="19"/>
        <v>3</v>
      </c>
      <c r="I61" s="25">
        <f t="shared" si="20"/>
        <v>230</v>
      </c>
      <c r="J61" s="38">
        <f>IF($C61&gt;0,$C61*1000+COUNTIF($C$1:$C60,$C61),0)</f>
        <v>23001</v>
      </c>
      <c r="K61" s="38">
        <f t="shared" si="9"/>
        <v>2</v>
      </c>
      <c r="M61" s="26">
        <f ca="1" t="shared" si="10"/>
        <v>8</v>
      </c>
      <c r="N61" s="25">
        <f t="shared" si="21"/>
        <v>2</v>
      </c>
    </row>
    <row r="62" spans="1:14" ht="12.75">
      <c r="A62" s="13">
        <f t="shared" si="12"/>
        <v>16</v>
      </c>
      <c r="B62" s="13">
        <f t="shared" si="13"/>
        <v>1</v>
      </c>
      <c r="C62" s="17">
        <f t="shared" si="16"/>
        <v>26</v>
      </c>
      <c r="D62" s="18">
        <f t="shared" si="17"/>
        <v>-10</v>
      </c>
      <c r="E62" s="25">
        <f ca="1" t="shared" si="18"/>
        <v>4</v>
      </c>
      <c r="F62" s="26">
        <f ca="1" t="shared" si="15"/>
        <v>8</v>
      </c>
      <c r="G62" s="26">
        <f ca="1" t="shared" si="11"/>
        <v>610</v>
      </c>
      <c r="H62" s="25">
        <f t="shared" si="19"/>
        <v>1</v>
      </c>
      <c r="I62" s="25">
        <f t="shared" si="20"/>
        <v>20</v>
      </c>
      <c r="J62" s="38">
        <f>IF($C62&gt;0,$C62*1000+COUNTIF($C$1:$C61,$C62),0)</f>
        <v>26001</v>
      </c>
      <c r="K62" s="38">
        <f t="shared" si="9"/>
        <v>2</v>
      </c>
      <c r="M62" s="26">
        <f ca="1" t="shared" si="10"/>
        <v>8</v>
      </c>
      <c r="N62" s="25">
        <f t="shared" si="21"/>
        <v>1</v>
      </c>
    </row>
    <row r="63" spans="1:14" ht="12.75">
      <c r="A63" s="13">
        <f t="shared" si="12"/>
        <v>16</v>
      </c>
      <c r="B63" s="13">
        <f t="shared" si="13"/>
        <v>2</v>
      </c>
      <c r="C63" s="17">
        <f t="shared" si="16"/>
        <v>32</v>
      </c>
      <c r="D63" s="18">
        <f t="shared" si="17"/>
        <v>150</v>
      </c>
      <c r="E63" s="25">
        <f ca="1" t="shared" si="18"/>
        <v>2</v>
      </c>
      <c r="F63" s="26">
        <f ca="1" t="shared" si="15"/>
        <v>6</v>
      </c>
      <c r="G63" s="26">
        <f ca="1" t="shared" si="11"/>
        <v>440</v>
      </c>
      <c r="H63" s="25">
        <f t="shared" si="19"/>
        <v>3</v>
      </c>
      <c r="I63" s="25">
        <f t="shared" si="20"/>
        <v>190</v>
      </c>
      <c r="J63" s="38">
        <f>IF($C63&gt;0,$C63*1000+COUNTIF($C$1:$C62,$C63),0)</f>
        <v>32001</v>
      </c>
      <c r="K63" s="38">
        <f t="shared" si="9"/>
        <v>2</v>
      </c>
      <c r="M63" s="26">
        <f ca="1" t="shared" si="10"/>
        <v>6</v>
      </c>
      <c r="N63" s="25">
        <f t="shared" si="21"/>
        <v>3</v>
      </c>
    </row>
    <row r="64" spans="1:14" ht="12.75">
      <c r="A64" s="13">
        <f t="shared" si="12"/>
        <v>16</v>
      </c>
      <c r="B64" s="13">
        <f t="shared" si="13"/>
        <v>3</v>
      </c>
      <c r="C64" s="17">
        <f t="shared" si="16"/>
        <v>33</v>
      </c>
      <c r="D64" s="18">
        <f t="shared" si="17"/>
        <v>210</v>
      </c>
      <c r="E64" s="25">
        <f ca="1" t="shared" si="18"/>
        <v>1</v>
      </c>
      <c r="F64" s="26">
        <f ca="1" t="shared" si="15"/>
        <v>5</v>
      </c>
      <c r="G64" s="26">
        <f ca="1" t="shared" si="11"/>
        <v>290</v>
      </c>
      <c r="H64" s="25">
        <f t="shared" si="19"/>
        <v>4</v>
      </c>
      <c r="I64" s="25">
        <f t="shared" si="20"/>
        <v>340</v>
      </c>
      <c r="J64" s="38">
        <f>IF($C64&gt;0,$C64*1000+COUNTIF($C$1:$C63,$C64),0)</f>
        <v>33001</v>
      </c>
      <c r="K64" s="38">
        <f t="shared" si="9"/>
        <v>2</v>
      </c>
      <c r="M64" s="26">
        <f ca="1" t="shared" si="10"/>
        <v>5</v>
      </c>
      <c r="N64" s="25">
        <f t="shared" si="21"/>
        <v>4</v>
      </c>
    </row>
    <row r="65" spans="1:14" ht="12.75">
      <c r="A65" s="13">
        <f t="shared" si="12"/>
        <v>16</v>
      </c>
      <c r="B65" s="13">
        <f t="shared" si="13"/>
        <v>4</v>
      </c>
      <c r="C65" s="17">
        <f t="shared" si="16"/>
        <v>3</v>
      </c>
      <c r="D65" s="18">
        <f t="shared" si="17"/>
        <v>70</v>
      </c>
      <c r="E65" s="25">
        <f ca="1" t="shared" si="18"/>
        <v>3</v>
      </c>
      <c r="F65" s="26">
        <f ca="1" t="shared" si="15"/>
        <v>8</v>
      </c>
      <c r="G65" s="26">
        <f ca="1" t="shared" si="11"/>
        <v>550</v>
      </c>
      <c r="H65" s="25">
        <f t="shared" si="19"/>
        <v>1</v>
      </c>
      <c r="I65" s="25">
        <f t="shared" si="20"/>
        <v>80</v>
      </c>
      <c r="J65" s="38">
        <f>IF($C65&gt;0,$C65*1000+COUNTIF($C$1:$C64,$C65),0)</f>
        <v>3001</v>
      </c>
      <c r="K65" s="38">
        <f t="shared" si="9"/>
        <v>2</v>
      </c>
      <c r="M65" s="26">
        <f ca="1" t="shared" si="10"/>
        <v>8</v>
      </c>
      <c r="N65" s="25">
        <f t="shared" si="21"/>
        <v>1</v>
      </c>
    </row>
    <row r="66" spans="1:14" ht="12.75">
      <c r="A66" s="13">
        <f t="shared" si="12"/>
        <v>17</v>
      </c>
      <c r="B66" s="13">
        <f t="shared" si="13"/>
        <v>1</v>
      </c>
      <c r="C66" s="17">
        <f aca="true" t="shared" si="22" ref="C66:C97">INDEX(Draw,$A66,$B66)</f>
        <v>6</v>
      </c>
      <c r="D66" s="18">
        <f aca="true" t="shared" si="23" ref="D66:D97">IF(ISNUMBER(INDEX(group_results,$A66,MOD(ROW()-2,4)+1)),INDEX(group_results,$A66,MOD(ROW()-2,4)+1),IF($C66&gt;0,"",0))</f>
        <v>-40</v>
      </c>
      <c r="E66" s="25">
        <f ca="1" t="shared" si="18"/>
        <v>4</v>
      </c>
      <c r="F66" s="26">
        <f ca="1" t="shared" si="15"/>
        <v>7</v>
      </c>
      <c r="G66" s="26">
        <f ca="1" t="shared" si="11"/>
        <v>500</v>
      </c>
      <c r="H66" s="25">
        <f aca="true" t="shared" si="24" ref="H66:H97">IF(C66&gt;0,VLOOKUP(C66,results_table,22,0),0)</f>
        <v>0</v>
      </c>
      <c r="I66" s="25">
        <f aca="true" t="shared" si="25" ref="I66:I97">IF(C66&gt;0,VLOOKUP(C66,results_table,21,0),0)</f>
        <v>-110</v>
      </c>
      <c r="J66" s="38">
        <f>IF($C66&gt;0,$C66*1000+COUNTIF($C$1:$C65,$C66),0)</f>
        <v>6001</v>
      </c>
      <c r="K66" s="38">
        <f t="shared" si="9"/>
        <v>2</v>
      </c>
      <c r="M66" s="26">
        <f ca="1" t="shared" si="10"/>
        <v>6</v>
      </c>
      <c r="N66" s="25">
        <f aca="true" t="shared" si="26" ref="N66:N97">IF(I66&gt;0,VLOOKUP(C66,results_table,27,0),0)</f>
        <v>0</v>
      </c>
    </row>
    <row r="67" spans="1:14" ht="12.75">
      <c r="A67" s="13">
        <f t="shared" si="12"/>
        <v>17</v>
      </c>
      <c r="B67" s="13">
        <f t="shared" si="13"/>
        <v>2</v>
      </c>
      <c r="C67" s="17">
        <f t="shared" si="22"/>
        <v>12</v>
      </c>
      <c r="D67" s="18">
        <f t="shared" si="23"/>
        <v>70</v>
      </c>
      <c r="E67" s="25">
        <f ca="1" t="shared" si="18"/>
        <v>2</v>
      </c>
      <c r="F67" s="26">
        <f ca="1" t="shared" si="15"/>
        <v>4</v>
      </c>
      <c r="G67" s="26">
        <f ca="1" t="shared" si="11"/>
        <v>190</v>
      </c>
      <c r="H67" s="25">
        <f t="shared" si="24"/>
        <v>3</v>
      </c>
      <c r="I67" s="25">
        <f t="shared" si="25"/>
        <v>200</v>
      </c>
      <c r="J67" s="38">
        <f>IF($C67&gt;0,$C67*1000+COUNTIF($C$1:$C66,$C67),0)</f>
        <v>12001</v>
      </c>
      <c r="K67" s="38">
        <f aca="true" t="shared" si="27" ref="K67:K130">MOD(J67,1000)+1</f>
        <v>2</v>
      </c>
      <c r="M67" s="26">
        <f aca="true" ca="1" t="shared" si="28" ref="M67:M130">SUM(OFFSET($N67,1-$B67,0,4,1))-$N67</f>
        <v>4</v>
      </c>
      <c r="N67" s="25">
        <f t="shared" si="26"/>
        <v>2</v>
      </c>
    </row>
    <row r="68" spans="1:14" ht="12.75">
      <c r="A68" s="13">
        <f t="shared" si="12"/>
        <v>17</v>
      </c>
      <c r="B68" s="13">
        <f t="shared" si="13"/>
        <v>3</v>
      </c>
      <c r="C68" s="17">
        <f t="shared" si="22"/>
        <v>13</v>
      </c>
      <c r="D68" s="18">
        <f t="shared" si="23"/>
        <v>50</v>
      </c>
      <c r="E68" s="25">
        <f ca="1" t="shared" si="18"/>
        <v>3</v>
      </c>
      <c r="F68" s="26">
        <f ca="1" t="shared" si="15"/>
        <v>6</v>
      </c>
      <c r="G68" s="26">
        <f ca="1" t="shared" si="11"/>
        <v>290</v>
      </c>
      <c r="H68" s="25">
        <f t="shared" si="24"/>
        <v>1</v>
      </c>
      <c r="I68" s="25">
        <f t="shared" si="25"/>
        <v>100</v>
      </c>
      <c r="J68" s="38">
        <f>IF($C68&gt;0,$C68*1000+COUNTIF($C$1:$C67,$C68),0)</f>
        <v>13001</v>
      </c>
      <c r="K68" s="38">
        <f t="shared" si="27"/>
        <v>2</v>
      </c>
      <c r="M68" s="26">
        <f ca="1" t="shared" si="28"/>
        <v>5</v>
      </c>
      <c r="N68" s="25">
        <f t="shared" si="26"/>
        <v>1</v>
      </c>
    </row>
    <row r="69" spans="1:14" ht="12.75">
      <c r="A69" s="13">
        <f t="shared" si="12"/>
        <v>17</v>
      </c>
      <c r="B69" s="13">
        <f t="shared" si="13"/>
        <v>4</v>
      </c>
      <c r="C69" s="17">
        <f t="shared" si="22"/>
        <v>20</v>
      </c>
      <c r="D69" s="18">
        <f t="shared" si="23"/>
        <v>130</v>
      </c>
      <c r="E69" s="25">
        <f ca="1" t="shared" si="18"/>
        <v>1</v>
      </c>
      <c r="F69" s="26">
        <f ca="1" t="shared" si="15"/>
        <v>4</v>
      </c>
      <c r="G69" s="26">
        <f aca="true" ca="1" t="shared" si="29" ref="G69:G132">SUM(OFFSET($I69,1-$B69,0,4,1))-$I69</f>
        <v>190</v>
      </c>
      <c r="H69" s="25">
        <f t="shared" si="24"/>
        <v>3</v>
      </c>
      <c r="I69" s="25">
        <f t="shared" si="25"/>
        <v>200</v>
      </c>
      <c r="J69" s="38">
        <f>IF($C69&gt;0,$C69*1000+COUNTIF($C$1:$C68,$C69),0)</f>
        <v>20001</v>
      </c>
      <c r="K69" s="38">
        <f t="shared" si="27"/>
        <v>2</v>
      </c>
      <c r="M69" s="26">
        <f ca="1" t="shared" si="28"/>
        <v>3</v>
      </c>
      <c r="N69" s="25">
        <f t="shared" si="26"/>
        <v>3</v>
      </c>
    </row>
    <row r="70" spans="1:14" ht="12.75">
      <c r="A70" s="13">
        <f t="shared" si="12"/>
        <v>18</v>
      </c>
      <c r="B70" s="13">
        <f t="shared" si="13"/>
        <v>1</v>
      </c>
      <c r="C70" s="17">
        <f t="shared" si="22"/>
        <v>22</v>
      </c>
      <c r="D70" s="18">
        <f t="shared" si="23"/>
        <v>90</v>
      </c>
      <c r="E70" s="25">
        <f ca="1" t="shared" si="18"/>
        <v>1</v>
      </c>
      <c r="F70" s="26">
        <f ca="1" t="shared" si="15"/>
        <v>5</v>
      </c>
      <c r="G70" s="26">
        <f ca="1" t="shared" si="29"/>
        <v>120</v>
      </c>
      <c r="H70" s="25">
        <f t="shared" si="24"/>
        <v>3</v>
      </c>
      <c r="I70" s="25">
        <f t="shared" si="25"/>
        <v>150</v>
      </c>
      <c r="J70" s="38">
        <f>IF($C70&gt;0,$C70*1000+COUNTIF($C$1:$C69,$C70),0)</f>
        <v>22001</v>
      </c>
      <c r="K70" s="38">
        <f t="shared" si="27"/>
        <v>2</v>
      </c>
      <c r="M70" s="26">
        <f ca="1" t="shared" si="28"/>
        <v>3</v>
      </c>
      <c r="N70" s="25">
        <f t="shared" si="26"/>
        <v>3</v>
      </c>
    </row>
    <row r="71" spans="1:14" ht="12.75">
      <c r="A71" s="13">
        <f t="shared" si="12"/>
        <v>18</v>
      </c>
      <c r="B71" s="13">
        <f t="shared" si="13"/>
        <v>2</v>
      </c>
      <c r="C71" s="17">
        <f t="shared" si="22"/>
        <v>25</v>
      </c>
      <c r="D71" s="18">
        <f t="shared" si="23"/>
        <v>-100</v>
      </c>
      <c r="E71" s="25">
        <f ca="1" t="shared" si="18"/>
        <v>4</v>
      </c>
      <c r="F71" s="26">
        <f ca="1" t="shared" si="15"/>
        <v>8</v>
      </c>
      <c r="G71" s="26">
        <f ca="1" t="shared" si="29"/>
        <v>390</v>
      </c>
      <c r="H71" s="25">
        <f t="shared" si="24"/>
        <v>0</v>
      </c>
      <c r="I71" s="25">
        <f t="shared" si="25"/>
        <v>-120</v>
      </c>
      <c r="J71" s="38">
        <f>IF($C71&gt;0,$C71*1000+COUNTIF($C$1:$C70,$C71),0)</f>
        <v>25001</v>
      </c>
      <c r="K71" s="38">
        <f t="shared" si="27"/>
        <v>2</v>
      </c>
      <c r="M71" s="26">
        <f ca="1" t="shared" si="28"/>
        <v>6</v>
      </c>
      <c r="N71" s="25">
        <f t="shared" si="26"/>
        <v>0</v>
      </c>
    </row>
    <row r="72" spans="1:14" ht="12.75">
      <c r="A72" s="13">
        <f t="shared" si="12"/>
        <v>18</v>
      </c>
      <c r="B72" s="13">
        <f t="shared" si="13"/>
        <v>3</v>
      </c>
      <c r="C72" s="17">
        <f t="shared" si="22"/>
        <v>30</v>
      </c>
      <c r="D72" s="18">
        <f t="shared" si="23"/>
        <v>40</v>
      </c>
      <c r="E72" s="25">
        <f ca="1" t="shared" si="18"/>
        <v>2</v>
      </c>
      <c r="F72" s="26">
        <f ca="1" t="shared" si="15"/>
        <v>4</v>
      </c>
      <c r="G72" s="26">
        <f ca="1" t="shared" si="29"/>
        <v>130</v>
      </c>
      <c r="H72" s="25">
        <f t="shared" si="24"/>
        <v>4</v>
      </c>
      <c r="I72" s="25">
        <f t="shared" si="25"/>
        <v>140</v>
      </c>
      <c r="J72" s="38">
        <f>IF($C72&gt;0,$C72*1000+COUNTIF($C$1:$C71,$C72),0)</f>
        <v>30001</v>
      </c>
      <c r="K72" s="38">
        <f t="shared" si="27"/>
        <v>2</v>
      </c>
      <c r="M72" s="26">
        <f ca="1" t="shared" si="28"/>
        <v>4</v>
      </c>
      <c r="N72" s="25">
        <f t="shared" si="26"/>
        <v>2</v>
      </c>
    </row>
    <row r="73" spans="1:14" ht="12.75">
      <c r="A73" s="13">
        <f t="shared" si="12"/>
        <v>18</v>
      </c>
      <c r="B73" s="13">
        <f t="shared" si="13"/>
        <v>4</v>
      </c>
      <c r="C73" s="17">
        <f t="shared" si="22"/>
        <v>34</v>
      </c>
      <c r="D73" s="18">
        <f t="shared" si="23"/>
        <v>0</v>
      </c>
      <c r="E73" s="25">
        <f ca="1" t="shared" si="18"/>
        <v>3</v>
      </c>
      <c r="F73" s="26">
        <f ca="1" t="shared" si="15"/>
        <v>7</v>
      </c>
      <c r="G73" s="26">
        <f ca="1" t="shared" si="29"/>
        <v>170</v>
      </c>
      <c r="H73" s="25">
        <f t="shared" si="24"/>
        <v>1</v>
      </c>
      <c r="I73" s="25">
        <f t="shared" si="25"/>
        <v>100</v>
      </c>
      <c r="J73" s="38">
        <f>IF($C73&gt;0,$C73*1000+COUNTIF($C$1:$C72,$C73),0)</f>
        <v>34001</v>
      </c>
      <c r="K73" s="38">
        <f t="shared" si="27"/>
        <v>2</v>
      </c>
      <c r="M73" s="26">
        <f ca="1" t="shared" si="28"/>
        <v>5</v>
      </c>
      <c r="N73" s="25">
        <f t="shared" si="26"/>
        <v>1</v>
      </c>
    </row>
    <row r="74" spans="1:14" ht="12.75">
      <c r="A74" s="13">
        <f t="shared" si="12"/>
        <v>19</v>
      </c>
      <c r="B74" s="13">
        <f t="shared" si="13"/>
        <v>1</v>
      </c>
      <c r="C74" s="17">
        <f t="shared" si="22"/>
        <v>7</v>
      </c>
      <c r="D74" s="18">
        <f t="shared" si="23"/>
        <v>90</v>
      </c>
      <c r="E74" s="25">
        <f ca="1" t="shared" si="18"/>
        <v>1</v>
      </c>
      <c r="F74" s="26">
        <f ca="1" t="shared" si="15"/>
        <v>7</v>
      </c>
      <c r="G74" s="26">
        <f ca="1" t="shared" si="29"/>
        <v>340</v>
      </c>
      <c r="H74" s="25">
        <f t="shared" si="24"/>
        <v>5</v>
      </c>
      <c r="I74" s="25">
        <f t="shared" si="25"/>
        <v>170</v>
      </c>
      <c r="J74" s="38">
        <f>IF($C74&gt;0,$C74*1000+COUNTIF($C$1:$C73,$C74),0)</f>
        <v>7002</v>
      </c>
      <c r="K74" s="38">
        <f t="shared" si="27"/>
        <v>3</v>
      </c>
      <c r="M74" s="26">
        <f ca="1" t="shared" si="28"/>
        <v>4</v>
      </c>
      <c r="N74" s="25">
        <f t="shared" si="26"/>
        <v>2</v>
      </c>
    </row>
    <row r="75" spans="1:14" ht="12.75">
      <c r="A75" s="13">
        <f t="shared" si="12"/>
        <v>19</v>
      </c>
      <c r="B75" s="13">
        <f t="shared" si="13"/>
        <v>2</v>
      </c>
      <c r="C75" s="17">
        <f t="shared" si="22"/>
        <v>12</v>
      </c>
      <c r="D75" s="18">
        <f t="shared" si="23"/>
        <v>50</v>
      </c>
      <c r="E75" s="25">
        <f ca="1" t="shared" si="18"/>
        <v>3</v>
      </c>
      <c r="F75" s="26">
        <f ca="1" t="shared" si="15"/>
        <v>9</v>
      </c>
      <c r="G75" s="26">
        <f ca="1" t="shared" si="29"/>
        <v>310</v>
      </c>
      <c r="H75" s="25">
        <f t="shared" si="24"/>
        <v>3</v>
      </c>
      <c r="I75" s="25">
        <f t="shared" si="25"/>
        <v>200</v>
      </c>
      <c r="J75" s="38">
        <f>IF($C75&gt;0,$C75*1000+COUNTIF($C$1:$C74,$C75),0)</f>
        <v>12002</v>
      </c>
      <c r="K75" s="38">
        <f t="shared" si="27"/>
        <v>3</v>
      </c>
      <c r="M75" s="26">
        <f ca="1" t="shared" si="28"/>
        <v>4</v>
      </c>
      <c r="N75" s="25">
        <f t="shared" si="26"/>
        <v>2</v>
      </c>
    </row>
    <row r="76" spans="1:14" ht="12.75">
      <c r="A76" s="13">
        <f t="shared" si="12"/>
        <v>19</v>
      </c>
      <c r="B76" s="13">
        <f t="shared" si="13"/>
        <v>3</v>
      </c>
      <c r="C76" s="17">
        <f t="shared" si="22"/>
        <v>30</v>
      </c>
      <c r="D76" s="18">
        <f t="shared" si="23"/>
        <v>80</v>
      </c>
      <c r="E76" s="25">
        <f ca="1" t="shared" si="18"/>
        <v>2</v>
      </c>
      <c r="F76" s="26">
        <f ca="1" t="shared" si="15"/>
        <v>8</v>
      </c>
      <c r="G76" s="26">
        <f ca="1" t="shared" si="29"/>
        <v>370</v>
      </c>
      <c r="H76" s="25">
        <f t="shared" si="24"/>
        <v>4</v>
      </c>
      <c r="I76" s="25">
        <f t="shared" si="25"/>
        <v>140</v>
      </c>
      <c r="J76" s="38">
        <f>IF($C76&gt;0,$C76*1000+COUNTIF($C$1:$C75,$C76),0)</f>
        <v>30002</v>
      </c>
      <c r="K76" s="38">
        <f t="shared" si="27"/>
        <v>3</v>
      </c>
      <c r="M76" s="26">
        <f ca="1" t="shared" si="28"/>
        <v>4</v>
      </c>
      <c r="N76" s="25">
        <f t="shared" si="26"/>
        <v>2</v>
      </c>
    </row>
    <row r="77" spans="1:14" ht="12.75">
      <c r="A77" s="13">
        <f t="shared" si="12"/>
        <v>19</v>
      </c>
      <c r="B77" s="13">
        <f t="shared" si="13"/>
        <v>4</v>
      </c>
      <c r="C77" s="17">
        <f t="shared" si="22"/>
        <v>0</v>
      </c>
      <c r="D77" s="18">
        <f t="shared" si="23"/>
        <v>0</v>
      </c>
      <c r="E77" s="25">
        <f ca="1" t="shared" si="18"/>
        <v>4</v>
      </c>
      <c r="F77" s="26">
        <f ca="1" t="shared" si="15"/>
        <v>12</v>
      </c>
      <c r="G77" s="26">
        <f ca="1" t="shared" si="29"/>
        <v>510</v>
      </c>
      <c r="H77" s="25">
        <f t="shared" si="24"/>
        <v>0</v>
      </c>
      <c r="I77" s="25">
        <f t="shared" si="25"/>
        <v>0</v>
      </c>
      <c r="J77" s="38">
        <f>IF($C77&gt;0,$C77*1000+COUNTIF($C$1:$C76,$C77),0)</f>
        <v>0</v>
      </c>
      <c r="K77" s="38">
        <f t="shared" si="27"/>
        <v>1</v>
      </c>
      <c r="M77" s="26">
        <f ca="1" t="shared" si="28"/>
        <v>6</v>
      </c>
      <c r="N77" s="25">
        <f t="shared" si="26"/>
        <v>0</v>
      </c>
    </row>
    <row r="78" spans="1:14" ht="12.75">
      <c r="A78" s="13">
        <f t="shared" si="12"/>
        <v>20</v>
      </c>
      <c r="B78" s="13">
        <f t="shared" si="13"/>
        <v>1</v>
      </c>
      <c r="C78" s="17">
        <f t="shared" si="22"/>
        <v>19</v>
      </c>
      <c r="D78" s="18">
        <f t="shared" si="23"/>
        <v>180</v>
      </c>
      <c r="E78" s="25">
        <f ca="1" t="shared" si="18"/>
        <v>1</v>
      </c>
      <c r="F78" s="26">
        <f ca="1" t="shared" si="15"/>
        <v>7</v>
      </c>
      <c r="G78" s="26">
        <f ca="1" t="shared" si="29"/>
        <v>460</v>
      </c>
      <c r="H78" s="25">
        <f t="shared" si="24"/>
        <v>5</v>
      </c>
      <c r="I78" s="25">
        <f t="shared" si="25"/>
        <v>470</v>
      </c>
      <c r="J78" s="38">
        <f>IF($C78&gt;0,$C78*1000+COUNTIF($C$1:$C77,$C78),0)</f>
        <v>19002</v>
      </c>
      <c r="K78" s="38">
        <f t="shared" si="27"/>
        <v>3</v>
      </c>
      <c r="M78" s="26">
        <f ca="1" t="shared" si="28"/>
        <v>4</v>
      </c>
      <c r="N78" s="25">
        <f t="shared" si="26"/>
        <v>2</v>
      </c>
    </row>
    <row r="79" spans="1:14" ht="12.75">
      <c r="A79" s="13">
        <f t="shared" si="12"/>
        <v>20</v>
      </c>
      <c r="B79" s="13">
        <f t="shared" si="13"/>
        <v>2</v>
      </c>
      <c r="C79" s="17">
        <f t="shared" si="22"/>
        <v>23</v>
      </c>
      <c r="D79" s="18">
        <f t="shared" si="23"/>
        <v>50</v>
      </c>
      <c r="E79" s="25">
        <f ca="1" t="shared" si="18"/>
        <v>3</v>
      </c>
      <c r="F79" s="26">
        <f ca="1" t="shared" si="15"/>
        <v>9</v>
      </c>
      <c r="G79" s="26">
        <f ca="1" t="shared" si="29"/>
        <v>700</v>
      </c>
      <c r="H79" s="25">
        <f t="shared" si="24"/>
        <v>3</v>
      </c>
      <c r="I79" s="25">
        <f t="shared" si="25"/>
        <v>230</v>
      </c>
      <c r="J79" s="38">
        <f>IF($C79&gt;0,$C79*1000+COUNTIF($C$1:$C78,$C79),0)</f>
        <v>23002</v>
      </c>
      <c r="K79" s="38">
        <f t="shared" si="27"/>
        <v>3</v>
      </c>
      <c r="M79" s="26">
        <f ca="1" t="shared" si="28"/>
        <v>4</v>
      </c>
      <c r="N79" s="25">
        <f t="shared" si="26"/>
        <v>2</v>
      </c>
    </row>
    <row r="80" spans="1:14" ht="12.75">
      <c r="A80" s="13">
        <f t="shared" si="12"/>
        <v>20</v>
      </c>
      <c r="B80" s="13">
        <f t="shared" si="13"/>
        <v>3</v>
      </c>
      <c r="C80" s="17">
        <f t="shared" si="22"/>
        <v>31</v>
      </c>
      <c r="D80" s="18">
        <f t="shared" si="23"/>
        <v>100</v>
      </c>
      <c r="E80" s="25">
        <f ca="1" t="shared" si="18"/>
        <v>2</v>
      </c>
      <c r="F80" s="26">
        <f ca="1" t="shared" si="15"/>
        <v>8</v>
      </c>
      <c r="G80" s="26">
        <f ca="1" t="shared" si="29"/>
        <v>700</v>
      </c>
      <c r="H80" s="25">
        <f t="shared" si="24"/>
        <v>4</v>
      </c>
      <c r="I80" s="25">
        <f t="shared" si="25"/>
        <v>230</v>
      </c>
      <c r="J80" s="38">
        <f>IF($C80&gt;0,$C80*1000+COUNTIF($C$1:$C79,$C80),0)</f>
        <v>31002</v>
      </c>
      <c r="K80" s="38">
        <f t="shared" si="27"/>
        <v>3</v>
      </c>
      <c r="M80" s="26">
        <f ca="1" t="shared" si="28"/>
        <v>4</v>
      </c>
      <c r="N80" s="25">
        <f t="shared" si="26"/>
        <v>2</v>
      </c>
    </row>
    <row r="81" spans="1:14" ht="12.75">
      <c r="A81" s="13">
        <f t="shared" si="12"/>
        <v>20</v>
      </c>
      <c r="B81" s="13">
        <f t="shared" si="13"/>
        <v>4</v>
      </c>
      <c r="C81" s="17">
        <f t="shared" si="22"/>
        <v>0</v>
      </c>
      <c r="D81" s="18">
        <f t="shared" si="23"/>
        <v>0</v>
      </c>
      <c r="E81" s="25">
        <f ca="1" t="shared" si="18"/>
        <v>4</v>
      </c>
      <c r="F81" s="26">
        <f ca="1" t="shared" si="15"/>
        <v>12</v>
      </c>
      <c r="G81" s="26">
        <f ca="1" t="shared" si="29"/>
        <v>930</v>
      </c>
      <c r="H81" s="25">
        <f t="shared" si="24"/>
        <v>0</v>
      </c>
      <c r="I81" s="25">
        <f t="shared" si="25"/>
        <v>0</v>
      </c>
      <c r="J81" s="38">
        <f>IF($C81&gt;0,$C81*1000+COUNTIF($C$1:$C80,$C81),0)</f>
        <v>0</v>
      </c>
      <c r="K81" s="38">
        <f t="shared" si="27"/>
        <v>1</v>
      </c>
      <c r="M81" s="26">
        <f ca="1" t="shared" si="28"/>
        <v>6</v>
      </c>
      <c r="N81" s="25">
        <f t="shared" si="26"/>
        <v>0</v>
      </c>
    </row>
    <row r="82" spans="1:14" ht="12.75">
      <c r="A82" s="13">
        <f t="shared" si="12"/>
        <v>21</v>
      </c>
      <c r="B82" s="13">
        <f t="shared" si="13"/>
        <v>1</v>
      </c>
      <c r="C82" s="17">
        <f t="shared" si="22"/>
        <v>0</v>
      </c>
      <c r="D82" s="18">
        <f t="shared" si="23"/>
        <v>0</v>
      </c>
      <c r="E82" s="25">
        <f ca="1" t="shared" si="18"/>
        <v>2.5</v>
      </c>
      <c r="F82" s="26">
        <f ca="1" t="shared" si="15"/>
        <v>0</v>
      </c>
      <c r="G82" s="26">
        <f ca="1" t="shared" si="29"/>
        <v>0</v>
      </c>
      <c r="H82" s="25">
        <f t="shared" si="24"/>
        <v>0</v>
      </c>
      <c r="I82" s="25">
        <f t="shared" si="25"/>
        <v>0</v>
      </c>
      <c r="J82" s="38">
        <f>IF($C82&gt;0,$C82*1000+COUNTIF($C$1:$C81,$C82),0)</f>
        <v>0</v>
      </c>
      <c r="K82" s="38">
        <f t="shared" si="27"/>
        <v>1</v>
      </c>
      <c r="M82" s="26">
        <f ca="1" t="shared" si="28"/>
        <v>0</v>
      </c>
      <c r="N82" s="25">
        <f t="shared" si="26"/>
        <v>0</v>
      </c>
    </row>
    <row r="83" spans="1:14" ht="12.75">
      <c r="A83" s="13">
        <f t="shared" si="12"/>
        <v>21</v>
      </c>
      <c r="B83" s="13">
        <f t="shared" si="13"/>
        <v>2</v>
      </c>
      <c r="C83" s="17">
        <f t="shared" si="22"/>
        <v>0</v>
      </c>
      <c r="D83" s="18">
        <f t="shared" si="23"/>
        <v>0</v>
      </c>
      <c r="E83" s="25">
        <f ca="1" t="shared" si="18"/>
        <v>2.5</v>
      </c>
      <c r="F83" s="26">
        <f ca="1" t="shared" si="15"/>
        <v>0</v>
      </c>
      <c r="G83" s="26">
        <f ca="1" t="shared" si="29"/>
        <v>0</v>
      </c>
      <c r="H83" s="25">
        <f t="shared" si="24"/>
        <v>0</v>
      </c>
      <c r="I83" s="25">
        <f t="shared" si="25"/>
        <v>0</v>
      </c>
      <c r="J83" s="38">
        <f>IF($C83&gt;0,$C83*1000+COUNTIF($C$1:$C82,$C83),0)</f>
        <v>0</v>
      </c>
      <c r="K83" s="38">
        <f t="shared" si="27"/>
        <v>1</v>
      </c>
      <c r="M83" s="26">
        <f ca="1" t="shared" si="28"/>
        <v>0</v>
      </c>
      <c r="N83" s="25">
        <f t="shared" si="26"/>
        <v>0</v>
      </c>
    </row>
    <row r="84" spans="1:14" ht="12.75">
      <c r="A84" s="13">
        <f t="shared" si="12"/>
        <v>21</v>
      </c>
      <c r="B84" s="13">
        <f t="shared" si="13"/>
        <v>3</v>
      </c>
      <c r="C84" s="17">
        <f t="shared" si="22"/>
        <v>0</v>
      </c>
      <c r="D84" s="18">
        <f t="shared" si="23"/>
        <v>0</v>
      </c>
      <c r="E84" s="25">
        <f ca="1" t="shared" si="18"/>
        <v>2.5</v>
      </c>
      <c r="F84" s="26">
        <f ca="1" t="shared" si="15"/>
        <v>0</v>
      </c>
      <c r="G84" s="26">
        <f ca="1" t="shared" si="29"/>
        <v>0</v>
      </c>
      <c r="H84" s="25">
        <f t="shared" si="24"/>
        <v>0</v>
      </c>
      <c r="I84" s="25">
        <f t="shared" si="25"/>
        <v>0</v>
      </c>
      <c r="J84" s="38">
        <f>IF($C84&gt;0,$C84*1000+COUNTIF($C$1:$C83,$C84),0)</f>
        <v>0</v>
      </c>
      <c r="K84" s="38">
        <f t="shared" si="27"/>
        <v>1</v>
      </c>
      <c r="M84" s="26">
        <f ca="1" t="shared" si="28"/>
        <v>0</v>
      </c>
      <c r="N84" s="25">
        <f t="shared" si="26"/>
        <v>0</v>
      </c>
    </row>
    <row r="85" spans="1:14" ht="12.75">
      <c r="A85" s="13">
        <f t="shared" si="12"/>
        <v>21</v>
      </c>
      <c r="B85" s="13">
        <f t="shared" si="13"/>
        <v>4</v>
      </c>
      <c r="C85" s="17">
        <f t="shared" si="22"/>
        <v>0</v>
      </c>
      <c r="D85" s="18">
        <f t="shared" si="23"/>
        <v>0</v>
      </c>
      <c r="E85" s="25">
        <f ca="1" t="shared" si="18"/>
        <v>2.5</v>
      </c>
      <c r="F85" s="26">
        <f ca="1" t="shared" si="15"/>
        <v>0</v>
      </c>
      <c r="G85" s="26">
        <f ca="1" t="shared" si="29"/>
        <v>0</v>
      </c>
      <c r="H85" s="25">
        <f t="shared" si="24"/>
        <v>0</v>
      </c>
      <c r="I85" s="25">
        <f t="shared" si="25"/>
        <v>0</v>
      </c>
      <c r="J85" s="38">
        <f>IF($C85&gt;0,$C85*1000+COUNTIF($C$1:$C84,$C85),0)</f>
        <v>0</v>
      </c>
      <c r="K85" s="38">
        <f t="shared" si="27"/>
        <v>1</v>
      </c>
      <c r="M85" s="26">
        <f ca="1" t="shared" si="28"/>
        <v>0</v>
      </c>
      <c r="N85" s="25">
        <f t="shared" si="26"/>
        <v>0</v>
      </c>
    </row>
    <row r="86" spans="1:14" ht="12.75">
      <c r="A86" s="13">
        <f t="shared" si="12"/>
        <v>22</v>
      </c>
      <c r="B86" s="13">
        <f t="shared" si="13"/>
        <v>1</v>
      </c>
      <c r="C86" s="17">
        <f t="shared" si="22"/>
        <v>0</v>
      </c>
      <c r="D86" s="18">
        <f t="shared" si="23"/>
        <v>0</v>
      </c>
      <c r="E86" s="25">
        <f ca="1" t="shared" si="18"/>
        <v>2.5</v>
      </c>
      <c r="F86" s="26">
        <f ca="1" t="shared" si="15"/>
        <v>0</v>
      </c>
      <c r="G86" s="26">
        <f ca="1" t="shared" si="29"/>
        <v>0</v>
      </c>
      <c r="H86" s="25">
        <f t="shared" si="24"/>
        <v>0</v>
      </c>
      <c r="I86" s="25">
        <f t="shared" si="25"/>
        <v>0</v>
      </c>
      <c r="J86" s="38">
        <f>IF($C86&gt;0,$C86*1000+COUNTIF($C$1:$C85,$C86),0)</f>
        <v>0</v>
      </c>
      <c r="K86" s="38">
        <f t="shared" si="27"/>
        <v>1</v>
      </c>
      <c r="M86" s="26">
        <f ca="1" t="shared" si="28"/>
        <v>0</v>
      </c>
      <c r="N86" s="25">
        <f t="shared" si="26"/>
        <v>0</v>
      </c>
    </row>
    <row r="87" spans="1:14" ht="12.75">
      <c r="A87" s="13">
        <f aca="true" t="shared" si="30" ref="A87:A150">ROUNDDOWN((ROW()-2)/4+1,0)</f>
        <v>22</v>
      </c>
      <c r="B87" s="13">
        <f aca="true" t="shared" si="31" ref="B87:B150">MOD(ROW()-2,4)+1</f>
        <v>2</v>
      </c>
      <c r="C87" s="17">
        <f t="shared" si="22"/>
        <v>0</v>
      </c>
      <c r="D87" s="18">
        <f t="shared" si="23"/>
        <v>0</v>
      </c>
      <c r="E87" s="25">
        <f ca="1" t="shared" si="18"/>
        <v>2.5</v>
      </c>
      <c r="F87" s="26">
        <f aca="true" ca="1" t="shared" si="32" ref="F87:F150">SUM(OFFSET($H87,1-$B87,0,4,1))-$H87</f>
        <v>0</v>
      </c>
      <c r="G87" s="26">
        <f ca="1" t="shared" si="29"/>
        <v>0</v>
      </c>
      <c r="H87" s="25">
        <f t="shared" si="24"/>
        <v>0</v>
      </c>
      <c r="I87" s="25">
        <f t="shared" si="25"/>
        <v>0</v>
      </c>
      <c r="J87" s="38">
        <f>IF($C87&gt;0,$C87*1000+COUNTIF($C$1:$C86,$C87),0)</f>
        <v>0</v>
      </c>
      <c r="K87" s="38">
        <f t="shared" si="27"/>
        <v>1</v>
      </c>
      <c r="M87" s="26">
        <f ca="1" t="shared" si="28"/>
        <v>0</v>
      </c>
      <c r="N87" s="25">
        <f t="shared" si="26"/>
        <v>0</v>
      </c>
    </row>
    <row r="88" spans="1:14" ht="12.75">
      <c r="A88" s="13">
        <f t="shared" si="30"/>
        <v>22</v>
      </c>
      <c r="B88" s="13">
        <f t="shared" si="31"/>
        <v>3</v>
      </c>
      <c r="C88" s="17">
        <f t="shared" si="22"/>
        <v>0</v>
      </c>
      <c r="D88" s="18">
        <f t="shared" si="23"/>
        <v>0</v>
      </c>
      <c r="E88" s="25">
        <f ca="1" t="shared" si="18"/>
        <v>2.5</v>
      </c>
      <c r="F88" s="26">
        <f ca="1" t="shared" si="32"/>
        <v>0</v>
      </c>
      <c r="G88" s="26">
        <f ca="1" t="shared" si="29"/>
        <v>0</v>
      </c>
      <c r="H88" s="25">
        <f t="shared" si="24"/>
        <v>0</v>
      </c>
      <c r="I88" s="25">
        <f t="shared" si="25"/>
        <v>0</v>
      </c>
      <c r="J88" s="38">
        <f>IF($C88&gt;0,$C88*1000+COUNTIF($C$1:$C87,$C88),0)</f>
        <v>0</v>
      </c>
      <c r="K88" s="38">
        <f t="shared" si="27"/>
        <v>1</v>
      </c>
      <c r="M88" s="26">
        <f ca="1" t="shared" si="28"/>
        <v>0</v>
      </c>
      <c r="N88" s="25">
        <f t="shared" si="26"/>
        <v>0</v>
      </c>
    </row>
    <row r="89" spans="1:14" ht="12.75">
      <c r="A89" s="13">
        <f t="shared" si="30"/>
        <v>22</v>
      </c>
      <c r="B89" s="13">
        <f t="shared" si="31"/>
        <v>4</v>
      </c>
      <c r="C89" s="17">
        <f t="shared" si="22"/>
        <v>0</v>
      </c>
      <c r="D89" s="18">
        <f t="shared" si="23"/>
        <v>0</v>
      </c>
      <c r="E89" s="25">
        <f ca="1" t="shared" si="18"/>
        <v>2.5</v>
      </c>
      <c r="F89" s="26">
        <f ca="1" t="shared" si="32"/>
        <v>0</v>
      </c>
      <c r="G89" s="26">
        <f ca="1" t="shared" si="29"/>
        <v>0</v>
      </c>
      <c r="H89" s="25">
        <f t="shared" si="24"/>
        <v>0</v>
      </c>
      <c r="I89" s="25">
        <f t="shared" si="25"/>
        <v>0</v>
      </c>
      <c r="J89" s="38">
        <f>IF($C89&gt;0,$C89*1000+COUNTIF($C$1:$C88,$C89),0)</f>
        <v>0</v>
      </c>
      <c r="K89" s="38">
        <f t="shared" si="27"/>
        <v>1</v>
      </c>
      <c r="M89" s="26">
        <f ca="1" t="shared" si="28"/>
        <v>0</v>
      </c>
      <c r="N89" s="25">
        <f t="shared" si="26"/>
        <v>0</v>
      </c>
    </row>
    <row r="90" spans="1:14" ht="12.75">
      <c r="A90" s="13">
        <f t="shared" si="30"/>
        <v>23</v>
      </c>
      <c r="B90" s="13">
        <f t="shared" si="31"/>
        <v>1</v>
      </c>
      <c r="C90" s="17">
        <f t="shared" si="22"/>
        <v>0</v>
      </c>
      <c r="D90" s="18">
        <f t="shared" si="23"/>
        <v>0</v>
      </c>
      <c r="E90" s="25">
        <f ca="1" t="shared" si="18"/>
        <v>2.5</v>
      </c>
      <c r="F90" s="26">
        <f ca="1" t="shared" si="32"/>
        <v>0</v>
      </c>
      <c r="G90" s="26">
        <f ca="1" t="shared" si="29"/>
        <v>0</v>
      </c>
      <c r="H90" s="25">
        <f t="shared" si="24"/>
        <v>0</v>
      </c>
      <c r="I90" s="25">
        <f t="shared" si="25"/>
        <v>0</v>
      </c>
      <c r="J90" s="38">
        <f>IF($C90&gt;0,$C90*1000+COUNTIF($C$1:$C89,$C90),0)</f>
        <v>0</v>
      </c>
      <c r="K90" s="38">
        <f t="shared" si="27"/>
        <v>1</v>
      </c>
      <c r="M90" s="26">
        <f ca="1" t="shared" si="28"/>
        <v>0</v>
      </c>
      <c r="N90" s="25">
        <f t="shared" si="26"/>
        <v>0</v>
      </c>
    </row>
    <row r="91" spans="1:14" ht="12.75">
      <c r="A91" s="13">
        <f t="shared" si="30"/>
        <v>23</v>
      </c>
      <c r="B91" s="13">
        <f t="shared" si="31"/>
        <v>2</v>
      </c>
      <c r="C91" s="17">
        <f t="shared" si="22"/>
        <v>0</v>
      </c>
      <c r="D91" s="18">
        <f t="shared" si="23"/>
        <v>0</v>
      </c>
      <c r="E91" s="25">
        <f ca="1" t="shared" si="18"/>
        <v>2.5</v>
      </c>
      <c r="F91" s="26">
        <f ca="1" t="shared" si="32"/>
        <v>0</v>
      </c>
      <c r="G91" s="26">
        <f ca="1" t="shared" si="29"/>
        <v>0</v>
      </c>
      <c r="H91" s="25">
        <f t="shared" si="24"/>
        <v>0</v>
      </c>
      <c r="I91" s="25">
        <f t="shared" si="25"/>
        <v>0</v>
      </c>
      <c r="J91" s="38">
        <f>IF($C91&gt;0,$C91*1000+COUNTIF($C$1:$C90,$C91),0)</f>
        <v>0</v>
      </c>
      <c r="K91" s="38">
        <f t="shared" si="27"/>
        <v>1</v>
      </c>
      <c r="M91" s="26">
        <f ca="1" t="shared" si="28"/>
        <v>0</v>
      </c>
      <c r="N91" s="25">
        <f t="shared" si="26"/>
        <v>0</v>
      </c>
    </row>
    <row r="92" spans="1:14" ht="12.75">
      <c r="A92" s="13">
        <f t="shared" si="30"/>
        <v>23</v>
      </c>
      <c r="B92" s="13">
        <f t="shared" si="31"/>
        <v>3</v>
      </c>
      <c r="C92" s="17">
        <f t="shared" si="22"/>
        <v>0</v>
      </c>
      <c r="D92" s="18">
        <f t="shared" si="23"/>
        <v>0</v>
      </c>
      <c r="E92" s="25">
        <f ca="1" t="shared" si="18"/>
        <v>2.5</v>
      </c>
      <c r="F92" s="26">
        <f ca="1" t="shared" si="32"/>
        <v>0</v>
      </c>
      <c r="G92" s="26">
        <f ca="1" t="shared" si="29"/>
        <v>0</v>
      </c>
      <c r="H92" s="25">
        <f t="shared" si="24"/>
        <v>0</v>
      </c>
      <c r="I92" s="25">
        <f t="shared" si="25"/>
        <v>0</v>
      </c>
      <c r="J92" s="38">
        <f>IF($C92&gt;0,$C92*1000+COUNTIF($C$1:$C91,$C92),0)</f>
        <v>0</v>
      </c>
      <c r="K92" s="38">
        <f t="shared" si="27"/>
        <v>1</v>
      </c>
      <c r="M92" s="26">
        <f ca="1" t="shared" si="28"/>
        <v>0</v>
      </c>
      <c r="N92" s="25">
        <f t="shared" si="26"/>
        <v>0</v>
      </c>
    </row>
    <row r="93" spans="1:14" ht="12.75">
      <c r="A93" s="13">
        <f t="shared" si="30"/>
        <v>23</v>
      </c>
      <c r="B93" s="13">
        <f t="shared" si="31"/>
        <v>4</v>
      </c>
      <c r="C93" s="17">
        <f t="shared" si="22"/>
        <v>0</v>
      </c>
      <c r="D93" s="18">
        <f t="shared" si="23"/>
        <v>0</v>
      </c>
      <c r="E93" s="25">
        <f ca="1" t="shared" si="18"/>
        <v>2.5</v>
      </c>
      <c r="F93" s="26">
        <f ca="1" t="shared" si="32"/>
        <v>0</v>
      </c>
      <c r="G93" s="26">
        <f ca="1" t="shared" si="29"/>
        <v>0</v>
      </c>
      <c r="H93" s="25">
        <f t="shared" si="24"/>
        <v>0</v>
      </c>
      <c r="I93" s="25">
        <f t="shared" si="25"/>
        <v>0</v>
      </c>
      <c r="J93" s="38">
        <f>IF($C93&gt;0,$C93*1000+COUNTIF($C$1:$C92,$C93),0)</f>
        <v>0</v>
      </c>
      <c r="K93" s="38">
        <f t="shared" si="27"/>
        <v>1</v>
      </c>
      <c r="M93" s="26">
        <f ca="1" t="shared" si="28"/>
        <v>0</v>
      </c>
      <c r="N93" s="25">
        <f t="shared" si="26"/>
        <v>0</v>
      </c>
    </row>
    <row r="94" spans="1:14" ht="12.75">
      <c r="A94" s="13">
        <f t="shared" si="30"/>
        <v>24</v>
      </c>
      <c r="B94" s="13">
        <f t="shared" si="31"/>
        <v>1</v>
      </c>
      <c r="C94" s="17">
        <f t="shared" si="22"/>
        <v>0</v>
      </c>
      <c r="D94" s="18">
        <f t="shared" si="23"/>
        <v>0</v>
      </c>
      <c r="E94" s="25">
        <f ca="1" t="shared" si="18"/>
        <v>2.5</v>
      </c>
      <c r="F94" s="26">
        <f ca="1" t="shared" si="32"/>
        <v>0</v>
      </c>
      <c r="G94" s="26">
        <f ca="1" t="shared" si="29"/>
        <v>0</v>
      </c>
      <c r="H94" s="25">
        <f t="shared" si="24"/>
        <v>0</v>
      </c>
      <c r="I94" s="25">
        <f t="shared" si="25"/>
        <v>0</v>
      </c>
      <c r="J94" s="38">
        <f>IF($C94&gt;0,$C94*1000+COUNTIF($C$1:$C93,$C94),0)</f>
        <v>0</v>
      </c>
      <c r="K94" s="38">
        <f t="shared" si="27"/>
        <v>1</v>
      </c>
      <c r="M94" s="26">
        <f ca="1" t="shared" si="28"/>
        <v>0</v>
      </c>
      <c r="N94" s="25">
        <f t="shared" si="26"/>
        <v>0</v>
      </c>
    </row>
    <row r="95" spans="1:14" ht="12.75">
      <c r="A95" s="13">
        <f t="shared" si="30"/>
        <v>24</v>
      </c>
      <c r="B95" s="13">
        <f t="shared" si="31"/>
        <v>2</v>
      </c>
      <c r="C95" s="17">
        <f t="shared" si="22"/>
        <v>0</v>
      </c>
      <c r="D95" s="18">
        <f t="shared" si="23"/>
        <v>0</v>
      </c>
      <c r="E95" s="25">
        <f ca="1" t="shared" si="18"/>
        <v>2.5</v>
      </c>
      <c r="F95" s="26">
        <f ca="1" t="shared" si="32"/>
        <v>0</v>
      </c>
      <c r="G95" s="26">
        <f ca="1" t="shared" si="29"/>
        <v>0</v>
      </c>
      <c r="H95" s="25">
        <f t="shared" si="24"/>
        <v>0</v>
      </c>
      <c r="I95" s="25">
        <f t="shared" si="25"/>
        <v>0</v>
      </c>
      <c r="J95" s="38">
        <f>IF($C95&gt;0,$C95*1000+COUNTIF($C$1:$C94,$C95),0)</f>
        <v>0</v>
      </c>
      <c r="K95" s="38">
        <f t="shared" si="27"/>
        <v>1</v>
      </c>
      <c r="M95" s="26">
        <f ca="1" t="shared" si="28"/>
        <v>0</v>
      </c>
      <c r="N95" s="25">
        <f t="shared" si="26"/>
        <v>0</v>
      </c>
    </row>
    <row r="96" spans="1:14" ht="12.75">
      <c r="A96" s="13">
        <f t="shared" si="30"/>
        <v>24</v>
      </c>
      <c r="B96" s="13">
        <f t="shared" si="31"/>
        <v>3</v>
      </c>
      <c r="C96" s="17">
        <f t="shared" si="22"/>
        <v>0</v>
      </c>
      <c r="D96" s="18">
        <f t="shared" si="23"/>
        <v>0</v>
      </c>
      <c r="E96" s="25">
        <f ca="1" t="shared" si="18"/>
        <v>2.5</v>
      </c>
      <c r="F96" s="26">
        <f ca="1" t="shared" si="32"/>
        <v>0</v>
      </c>
      <c r="G96" s="26">
        <f ca="1" t="shared" si="29"/>
        <v>0</v>
      </c>
      <c r="H96" s="25">
        <f t="shared" si="24"/>
        <v>0</v>
      </c>
      <c r="I96" s="25">
        <f t="shared" si="25"/>
        <v>0</v>
      </c>
      <c r="J96" s="38">
        <f>IF($C96&gt;0,$C96*1000+COUNTIF($C$1:$C95,$C96),0)</f>
        <v>0</v>
      </c>
      <c r="K96" s="38">
        <f t="shared" si="27"/>
        <v>1</v>
      </c>
      <c r="M96" s="26">
        <f ca="1" t="shared" si="28"/>
        <v>0</v>
      </c>
      <c r="N96" s="25">
        <f t="shared" si="26"/>
        <v>0</v>
      </c>
    </row>
    <row r="97" spans="1:14" ht="12.75">
      <c r="A97" s="13">
        <f t="shared" si="30"/>
        <v>24</v>
      </c>
      <c r="B97" s="13">
        <f t="shared" si="31"/>
        <v>4</v>
      </c>
      <c r="C97" s="17">
        <f t="shared" si="22"/>
        <v>0</v>
      </c>
      <c r="D97" s="18">
        <f t="shared" si="23"/>
        <v>0</v>
      </c>
      <c r="E97" s="25">
        <f ca="1" t="shared" si="18"/>
        <v>2.5</v>
      </c>
      <c r="F97" s="26">
        <f ca="1" t="shared" si="32"/>
        <v>0</v>
      </c>
      <c r="G97" s="26">
        <f ca="1" t="shared" si="29"/>
        <v>0</v>
      </c>
      <c r="H97" s="25">
        <f t="shared" si="24"/>
        <v>0</v>
      </c>
      <c r="I97" s="25">
        <f t="shared" si="25"/>
        <v>0</v>
      </c>
      <c r="J97" s="38">
        <f>IF($C97&gt;0,$C97*1000+COUNTIF($C$1:$C96,$C97),0)</f>
        <v>0</v>
      </c>
      <c r="K97" s="38">
        <f t="shared" si="27"/>
        <v>1</v>
      </c>
      <c r="M97" s="26">
        <f ca="1" t="shared" si="28"/>
        <v>0</v>
      </c>
      <c r="N97" s="25">
        <f t="shared" si="26"/>
        <v>0</v>
      </c>
    </row>
    <row r="98" spans="1:14" ht="12.75">
      <c r="A98" s="13">
        <f t="shared" si="30"/>
        <v>25</v>
      </c>
      <c r="B98" s="13">
        <f t="shared" si="31"/>
        <v>1</v>
      </c>
      <c r="C98" s="17">
        <f aca="true" t="shared" si="33" ref="C98:C129">INDEX(Draw,$A98,$B98)</f>
        <v>0</v>
      </c>
      <c r="D98" s="18">
        <f aca="true" t="shared" si="34" ref="D98:D129">IF(ISNUMBER(INDEX(group_results,$A98,MOD(ROW()-2,4)+1)),INDEX(group_results,$A98,MOD(ROW()-2,4)+1),IF($C98&gt;0,"",0))</f>
        <v>0</v>
      </c>
      <c r="E98" s="25">
        <f aca="true" ca="1" t="shared" si="35" ref="E98:E161">IF($D98="",0,COUNTIF(OFFSET($E98,1-$B98,-1,4,1),"&gt;"&amp;D98)+COUNTIF(OFFSET($E98,1-$B98,-1,4,1),"="&amp;D98)*0.5+0.5)</f>
        <v>2.5</v>
      </c>
      <c r="F98" s="26">
        <f ca="1" t="shared" si="32"/>
        <v>0</v>
      </c>
      <c r="G98" s="26">
        <f ca="1" t="shared" si="29"/>
        <v>0</v>
      </c>
      <c r="H98" s="25">
        <f aca="true" t="shared" si="36" ref="H98:H129">IF(C98&gt;0,VLOOKUP(C98,results_table,22,0),0)</f>
        <v>0</v>
      </c>
      <c r="I98" s="25">
        <f aca="true" t="shared" si="37" ref="I98:I129">IF(C98&gt;0,VLOOKUP(C98,results_table,21,0),0)</f>
        <v>0</v>
      </c>
      <c r="J98" s="38">
        <f>IF($C98&gt;0,$C98*1000+COUNTIF($C$1:$C97,$C98),0)</f>
        <v>0</v>
      </c>
      <c r="K98" s="38">
        <f t="shared" si="27"/>
        <v>1</v>
      </c>
      <c r="M98" s="26">
        <f ca="1" t="shared" si="28"/>
        <v>0</v>
      </c>
      <c r="N98" s="25">
        <f aca="true" t="shared" si="38" ref="N98:N129">IF(I98&gt;0,VLOOKUP(C98,results_table,27,0),0)</f>
        <v>0</v>
      </c>
    </row>
    <row r="99" spans="1:14" ht="12.75">
      <c r="A99" s="13">
        <f t="shared" si="30"/>
        <v>25</v>
      </c>
      <c r="B99" s="13">
        <f t="shared" si="31"/>
        <v>2</v>
      </c>
      <c r="C99" s="17">
        <f t="shared" si="33"/>
        <v>0</v>
      </c>
      <c r="D99" s="18">
        <f t="shared" si="34"/>
        <v>0</v>
      </c>
      <c r="E99" s="25">
        <f ca="1" t="shared" si="35"/>
        <v>2.5</v>
      </c>
      <c r="F99" s="26">
        <f ca="1" t="shared" si="32"/>
        <v>0</v>
      </c>
      <c r="G99" s="26">
        <f ca="1" t="shared" si="29"/>
        <v>0</v>
      </c>
      <c r="H99" s="25">
        <f t="shared" si="36"/>
        <v>0</v>
      </c>
      <c r="I99" s="25">
        <f t="shared" si="37"/>
        <v>0</v>
      </c>
      <c r="J99" s="38">
        <f>IF($C99&gt;0,$C99*1000+COUNTIF($C$1:$C98,$C99),0)</f>
        <v>0</v>
      </c>
      <c r="K99" s="38">
        <f t="shared" si="27"/>
        <v>1</v>
      </c>
      <c r="M99" s="26">
        <f ca="1" t="shared" si="28"/>
        <v>0</v>
      </c>
      <c r="N99" s="25">
        <f t="shared" si="38"/>
        <v>0</v>
      </c>
    </row>
    <row r="100" spans="1:14" ht="12.75">
      <c r="A100" s="13">
        <f t="shared" si="30"/>
        <v>25</v>
      </c>
      <c r="B100" s="13">
        <f t="shared" si="31"/>
        <v>3</v>
      </c>
      <c r="C100" s="17">
        <f t="shared" si="33"/>
        <v>0</v>
      </c>
      <c r="D100" s="18">
        <f t="shared" si="34"/>
        <v>0</v>
      </c>
      <c r="E100" s="25">
        <f ca="1" t="shared" si="35"/>
        <v>2.5</v>
      </c>
      <c r="F100" s="26">
        <f ca="1" t="shared" si="32"/>
        <v>0</v>
      </c>
      <c r="G100" s="26">
        <f ca="1" t="shared" si="29"/>
        <v>0</v>
      </c>
      <c r="H100" s="25">
        <f t="shared" si="36"/>
        <v>0</v>
      </c>
      <c r="I100" s="25">
        <f t="shared" si="37"/>
        <v>0</v>
      </c>
      <c r="J100" s="38">
        <f>IF($C100&gt;0,$C100*1000+COUNTIF($C$1:$C99,$C100),0)</f>
        <v>0</v>
      </c>
      <c r="K100" s="38">
        <f t="shared" si="27"/>
        <v>1</v>
      </c>
      <c r="M100" s="26">
        <f ca="1" t="shared" si="28"/>
        <v>0</v>
      </c>
      <c r="N100" s="25">
        <f t="shared" si="38"/>
        <v>0</v>
      </c>
    </row>
    <row r="101" spans="1:14" ht="12.75">
      <c r="A101" s="13">
        <f t="shared" si="30"/>
        <v>25</v>
      </c>
      <c r="B101" s="13">
        <f t="shared" si="31"/>
        <v>4</v>
      </c>
      <c r="C101" s="17">
        <f t="shared" si="33"/>
        <v>0</v>
      </c>
      <c r="D101" s="18">
        <f t="shared" si="34"/>
        <v>0</v>
      </c>
      <c r="E101" s="25">
        <f ca="1" t="shared" si="35"/>
        <v>2.5</v>
      </c>
      <c r="F101" s="26">
        <f ca="1" t="shared" si="32"/>
        <v>0</v>
      </c>
      <c r="G101" s="26">
        <f ca="1" t="shared" si="29"/>
        <v>0</v>
      </c>
      <c r="H101" s="25">
        <f t="shared" si="36"/>
        <v>0</v>
      </c>
      <c r="I101" s="25">
        <f t="shared" si="37"/>
        <v>0</v>
      </c>
      <c r="J101" s="38">
        <f>IF($C101&gt;0,$C101*1000+COUNTIF($C$1:$C100,$C101),0)</f>
        <v>0</v>
      </c>
      <c r="K101" s="38">
        <f t="shared" si="27"/>
        <v>1</v>
      </c>
      <c r="M101" s="26">
        <f ca="1" t="shared" si="28"/>
        <v>0</v>
      </c>
      <c r="N101" s="25">
        <f t="shared" si="38"/>
        <v>0</v>
      </c>
    </row>
    <row r="102" spans="1:14" ht="12.75">
      <c r="A102" s="13">
        <f t="shared" si="30"/>
        <v>26</v>
      </c>
      <c r="B102" s="13">
        <f t="shared" si="31"/>
        <v>1</v>
      </c>
      <c r="C102" s="17">
        <f t="shared" si="33"/>
        <v>0</v>
      </c>
      <c r="D102" s="18">
        <f t="shared" si="34"/>
        <v>0</v>
      </c>
      <c r="E102" s="25">
        <f ca="1" t="shared" si="35"/>
        <v>2.5</v>
      </c>
      <c r="F102" s="26">
        <f ca="1" t="shared" si="32"/>
        <v>0</v>
      </c>
      <c r="G102" s="26">
        <f ca="1" t="shared" si="29"/>
        <v>0</v>
      </c>
      <c r="H102" s="25">
        <f t="shared" si="36"/>
        <v>0</v>
      </c>
      <c r="I102" s="25">
        <f t="shared" si="37"/>
        <v>0</v>
      </c>
      <c r="J102" s="38">
        <f>IF($C102&gt;0,$C102*1000+COUNTIF($C$1:$C101,$C102),0)</f>
        <v>0</v>
      </c>
      <c r="K102" s="38">
        <f t="shared" si="27"/>
        <v>1</v>
      </c>
      <c r="M102" s="26">
        <f ca="1" t="shared" si="28"/>
        <v>0</v>
      </c>
      <c r="N102" s="25">
        <f t="shared" si="38"/>
        <v>0</v>
      </c>
    </row>
    <row r="103" spans="1:14" ht="12.75">
      <c r="A103" s="13">
        <f t="shared" si="30"/>
        <v>26</v>
      </c>
      <c r="B103" s="13">
        <f t="shared" si="31"/>
        <v>2</v>
      </c>
      <c r="C103" s="17">
        <f t="shared" si="33"/>
        <v>0</v>
      </c>
      <c r="D103" s="18">
        <f t="shared" si="34"/>
        <v>0</v>
      </c>
      <c r="E103" s="25">
        <f ca="1" t="shared" si="35"/>
        <v>2.5</v>
      </c>
      <c r="F103" s="26">
        <f ca="1" t="shared" si="32"/>
        <v>0</v>
      </c>
      <c r="G103" s="26">
        <f ca="1" t="shared" si="29"/>
        <v>0</v>
      </c>
      <c r="H103" s="25">
        <f t="shared" si="36"/>
        <v>0</v>
      </c>
      <c r="I103" s="25">
        <f t="shared" si="37"/>
        <v>0</v>
      </c>
      <c r="J103" s="38">
        <f>IF($C103&gt;0,$C103*1000+COUNTIF($C$1:$C102,$C103),0)</f>
        <v>0</v>
      </c>
      <c r="K103" s="38">
        <f t="shared" si="27"/>
        <v>1</v>
      </c>
      <c r="M103" s="26">
        <f ca="1" t="shared" si="28"/>
        <v>0</v>
      </c>
      <c r="N103" s="25">
        <f t="shared" si="38"/>
        <v>0</v>
      </c>
    </row>
    <row r="104" spans="1:14" ht="12.75">
      <c r="A104" s="13">
        <f t="shared" si="30"/>
        <v>26</v>
      </c>
      <c r="B104" s="13">
        <f t="shared" si="31"/>
        <v>3</v>
      </c>
      <c r="C104" s="17">
        <f t="shared" si="33"/>
        <v>0</v>
      </c>
      <c r="D104" s="18">
        <f t="shared" si="34"/>
        <v>0</v>
      </c>
      <c r="E104" s="25">
        <f ca="1" t="shared" si="35"/>
        <v>2.5</v>
      </c>
      <c r="F104" s="26">
        <f ca="1" t="shared" si="32"/>
        <v>0</v>
      </c>
      <c r="G104" s="26">
        <f ca="1" t="shared" si="29"/>
        <v>0</v>
      </c>
      <c r="H104" s="25">
        <f t="shared" si="36"/>
        <v>0</v>
      </c>
      <c r="I104" s="25">
        <f t="shared" si="37"/>
        <v>0</v>
      </c>
      <c r="J104" s="38">
        <f>IF($C104&gt;0,$C104*1000+COUNTIF($C$1:$C103,$C104),0)</f>
        <v>0</v>
      </c>
      <c r="K104" s="38">
        <f t="shared" si="27"/>
        <v>1</v>
      </c>
      <c r="M104" s="26">
        <f ca="1" t="shared" si="28"/>
        <v>0</v>
      </c>
      <c r="N104" s="25">
        <f t="shared" si="38"/>
        <v>0</v>
      </c>
    </row>
    <row r="105" spans="1:14" ht="12.75">
      <c r="A105" s="13">
        <f t="shared" si="30"/>
        <v>26</v>
      </c>
      <c r="B105" s="13">
        <f t="shared" si="31"/>
        <v>4</v>
      </c>
      <c r="C105" s="17">
        <f t="shared" si="33"/>
        <v>0</v>
      </c>
      <c r="D105" s="18">
        <f t="shared" si="34"/>
        <v>0</v>
      </c>
      <c r="E105" s="25">
        <f ca="1" t="shared" si="35"/>
        <v>2.5</v>
      </c>
      <c r="F105" s="26">
        <f ca="1" t="shared" si="32"/>
        <v>0</v>
      </c>
      <c r="G105" s="26">
        <f ca="1" t="shared" si="29"/>
        <v>0</v>
      </c>
      <c r="H105" s="25">
        <f t="shared" si="36"/>
        <v>0</v>
      </c>
      <c r="I105" s="25">
        <f t="shared" si="37"/>
        <v>0</v>
      </c>
      <c r="J105" s="38">
        <f>IF($C105&gt;0,$C105*1000+COUNTIF($C$1:$C104,$C105),0)</f>
        <v>0</v>
      </c>
      <c r="K105" s="38">
        <f t="shared" si="27"/>
        <v>1</v>
      </c>
      <c r="M105" s="26">
        <f ca="1" t="shared" si="28"/>
        <v>0</v>
      </c>
      <c r="N105" s="25">
        <f t="shared" si="38"/>
        <v>0</v>
      </c>
    </row>
    <row r="106" spans="1:14" ht="12.75">
      <c r="A106" s="13">
        <f t="shared" si="30"/>
        <v>27</v>
      </c>
      <c r="B106" s="13">
        <f t="shared" si="31"/>
        <v>1</v>
      </c>
      <c r="C106" s="17">
        <f t="shared" si="33"/>
        <v>0</v>
      </c>
      <c r="D106" s="18">
        <f t="shared" si="34"/>
        <v>0</v>
      </c>
      <c r="E106" s="25">
        <f ca="1" t="shared" si="35"/>
        <v>2.5</v>
      </c>
      <c r="F106" s="26">
        <f ca="1" t="shared" si="32"/>
        <v>0</v>
      </c>
      <c r="G106" s="26">
        <f ca="1" t="shared" si="29"/>
        <v>0</v>
      </c>
      <c r="H106" s="25">
        <f t="shared" si="36"/>
        <v>0</v>
      </c>
      <c r="I106" s="25">
        <f t="shared" si="37"/>
        <v>0</v>
      </c>
      <c r="J106" s="38">
        <f>IF($C106&gt;0,$C106*1000+COUNTIF($C$1:$C105,$C106),0)</f>
        <v>0</v>
      </c>
      <c r="K106" s="38">
        <f t="shared" si="27"/>
        <v>1</v>
      </c>
      <c r="M106" s="26">
        <f ca="1" t="shared" si="28"/>
        <v>0</v>
      </c>
      <c r="N106" s="25">
        <f t="shared" si="38"/>
        <v>0</v>
      </c>
    </row>
    <row r="107" spans="1:14" ht="12.75">
      <c r="A107" s="13">
        <f t="shared" si="30"/>
        <v>27</v>
      </c>
      <c r="B107" s="13">
        <f t="shared" si="31"/>
        <v>2</v>
      </c>
      <c r="C107" s="17">
        <f t="shared" si="33"/>
        <v>0</v>
      </c>
      <c r="D107" s="18">
        <f t="shared" si="34"/>
        <v>0</v>
      </c>
      <c r="E107" s="25">
        <f ca="1" t="shared" si="35"/>
        <v>2.5</v>
      </c>
      <c r="F107" s="26">
        <f ca="1" t="shared" si="32"/>
        <v>0</v>
      </c>
      <c r="G107" s="26">
        <f ca="1" t="shared" si="29"/>
        <v>0</v>
      </c>
      <c r="H107" s="25">
        <f t="shared" si="36"/>
        <v>0</v>
      </c>
      <c r="I107" s="25">
        <f t="shared" si="37"/>
        <v>0</v>
      </c>
      <c r="J107" s="38">
        <f>IF($C107&gt;0,$C107*1000+COUNTIF($C$1:$C106,$C107),0)</f>
        <v>0</v>
      </c>
      <c r="K107" s="38">
        <f t="shared" si="27"/>
        <v>1</v>
      </c>
      <c r="M107" s="26">
        <f ca="1" t="shared" si="28"/>
        <v>0</v>
      </c>
      <c r="N107" s="25">
        <f t="shared" si="38"/>
        <v>0</v>
      </c>
    </row>
    <row r="108" spans="1:14" ht="12.75">
      <c r="A108" s="13">
        <f t="shared" si="30"/>
        <v>27</v>
      </c>
      <c r="B108" s="13">
        <f t="shared" si="31"/>
        <v>3</v>
      </c>
      <c r="C108" s="17">
        <f t="shared" si="33"/>
        <v>0</v>
      </c>
      <c r="D108" s="18">
        <f t="shared" si="34"/>
        <v>0</v>
      </c>
      <c r="E108" s="25">
        <f ca="1" t="shared" si="35"/>
        <v>2.5</v>
      </c>
      <c r="F108" s="26">
        <f ca="1" t="shared" si="32"/>
        <v>0</v>
      </c>
      <c r="G108" s="26">
        <f ca="1" t="shared" si="29"/>
        <v>0</v>
      </c>
      <c r="H108" s="25">
        <f t="shared" si="36"/>
        <v>0</v>
      </c>
      <c r="I108" s="25">
        <f t="shared" si="37"/>
        <v>0</v>
      </c>
      <c r="J108" s="38">
        <f>IF($C108&gt;0,$C108*1000+COUNTIF($C$1:$C107,$C108),0)</f>
        <v>0</v>
      </c>
      <c r="K108" s="38">
        <f t="shared" si="27"/>
        <v>1</v>
      </c>
      <c r="M108" s="26">
        <f ca="1" t="shared" si="28"/>
        <v>0</v>
      </c>
      <c r="N108" s="25">
        <f t="shared" si="38"/>
        <v>0</v>
      </c>
    </row>
    <row r="109" spans="1:14" ht="12.75">
      <c r="A109" s="13">
        <f t="shared" si="30"/>
        <v>27</v>
      </c>
      <c r="B109" s="13">
        <f t="shared" si="31"/>
        <v>4</v>
      </c>
      <c r="C109" s="17">
        <f t="shared" si="33"/>
        <v>0</v>
      </c>
      <c r="D109" s="18">
        <f t="shared" si="34"/>
        <v>0</v>
      </c>
      <c r="E109" s="25">
        <f ca="1" t="shared" si="35"/>
        <v>2.5</v>
      </c>
      <c r="F109" s="26">
        <f ca="1" t="shared" si="32"/>
        <v>0</v>
      </c>
      <c r="G109" s="26">
        <f ca="1" t="shared" si="29"/>
        <v>0</v>
      </c>
      <c r="H109" s="25">
        <f t="shared" si="36"/>
        <v>0</v>
      </c>
      <c r="I109" s="25">
        <f t="shared" si="37"/>
        <v>0</v>
      </c>
      <c r="J109" s="38">
        <f>IF($C109&gt;0,$C109*1000+COUNTIF($C$1:$C108,$C109),0)</f>
        <v>0</v>
      </c>
      <c r="K109" s="38">
        <f t="shared" si="27"/>
        <v>1</v>
      </c>
      <c r="M109" s="26">
        <f ca="1" t="shared" si="28"/>
        <v>0</v>
      </c>
      <c r="N109" s="25">
        <f t="shared" si="38"/>
        <v>0</v>
      </c>
    </row>
    <row r="110" spans="1:14" ht="12.75">
      <c r="A110" s="13">
        <f t="shared" si="30"/>
        <v>28</v>
      </c>
      <c r="B110" s="13">
        <f t="shared" si="31"/>
        <v>1</v>
      </c>
      <c r="C110" s="17">
        <f t="shared" si="33"/>
        <v>0</v>
      </c>
      <c r="D110" s="18">
        <f t="shared" si="34"/>
        <v>0</v>
      </c>
      <c r="E110" s="25">
        <f ca="1" t="shared" si="35"/>
        <v>2.5</v>
      </c>
      <c r="F110" s="26">
        <f ca="1" t="shared" si="32"/>
        <v>0</v>
      </c>
      <c r="G110" s="26">
        <f ca="1" t="shared" si="29"/>
        <v>0</v>
      </c>
      <c r="H110" s="25">
        <f t="shared" si="36"/>
        <v>0</v>
      </c>
      <c r="I110" s="25">
        <f t="shared" si="37"/>
        <v>0</v>
      </c>
      <c r="J110" s="38">
        <f>IF($C110&gt;0,$C110*1000+COUNTIF($C$1:$C109,$C110),0)</f>
        <v>0</v>
      </c>
      <c r="K110" s="38">
        <f t="shared" si="27"/>
        <v>1</v>
      </c>
      <c r="M110" s="26">
        <f ca="1" t="shared" si="28"/>
        <v>0</v>
      </c>
      <c r="N110" s="25">
        <f t="shared" si="38"/>
        <v>0</v>
      </c>
    </row>
    <row r="111" spans="1:14" ht="12.75">
      <c r="A111" s="13">
        <f t="shared" si="30"/>
        <v>28</v>
      </c>
      <c r="B111" s="13">
        <f t="shared" si="31"/>
        <v>2</v>
      </c>
      <c r="C111" s="17">
        <f t="shared" si="33"/>
        <v>0</v>
      </c>
      <c r="D111" s="18">
        <f t="shared" si="34"/>
        <v>0</v>
      </c>
      <c r="E111" s="25">
        <f ca="1" t="shared" si="35"/>
        <v>2.5</v>
      </c>
      <c r="F111" s="26">
        <f ca="1" t="shared" si="32"/>
        <v>0</v>
      </c>
      <c r="G111" s="26">
        <f ca="1" t="shared" si="29"/>
        <v>0</v>
      </c>
      <c r="H111" s="25">
        <f t="shared" si="36"/>
        <v>0</v>
      </c>
      <c r="I111" s="25">
        <f t="shared" si="37"/>
        <v>0</v>
      </c>
      <c r="J111" s="38">
        <f>IF($C111&gt;0,$C111*1000+COUNTIF($C$1:$C110,$C111),0)</f>
        <v>0</v>
      </c>
      <c r="K111" s="38">
        <f t="shared" si="27"/>
        <v>1</v>
      </c>
      <c r="M111" s="26">
        <f ca="1" t="shared" si="28"/>
        <v>0</v>
      </c>
      <c r="N111" s="25">
        <f t="shared" si="38"/>
        <v>0</v>
      </c>
    </row>
    <row r="112" spans="1:14" ht="12.75">
      <c r="A112" s="13">
        <f t="shared" si="30"/>
        <v>28</v>
      </c>
      <c r="B112" s="13">
        <f t="shared" si="31"/>
        <v>3</v>
      </c>
      <c r="C112" s="17">
        <f t="shared" si="33"/>
        <v>0</v>
      </c>
      <c r="D112" s="18">
        <f t="shared" si="34"/>
        <v>0</v>
      </c>
      <c r="E112" s="25">
        <f ca="1" t="shared" si="35"/>
        <v>2.5</v>
      </c>
      <c r="F112" s="26">
        <f ca="1" t="shared" si="32"/>
        <v>0</v>
      </c>
      <c r="G112" s="26">
        <f ca="1" t="shared" si="29"/>
        <v>0</v>
      </c>
      <c r="H112" s="25">
        <f t="shared" si="36"/>
        <v>0</v>
      </c>
      <c r="I112" s="25">
        <f t="shared" si="37"/>
        <v>0</v>
      </c>
      <c r="J112" s="38">
        <f>IF($C112&gt;0,$C112*1000+COUNTIF($C$1:$C111,$C112),0)</f>
        <v>0</v>
      </c>
      <c r="K112" s="38">
        <f t="shared" si="27"/>
        <v>1</v>
      </c>
      <c r="M112" s="26">
        <f ca="1" t="shared" si="28"/>
        <v>0</v>
      </c>
      <c r="N112" s="25">
        <f t="shared" si="38"/>
        <v>0</v>
      </c>
    </row>
    <row r="113" spans="1:14" ht="12.75">
      <c r="A113" s="13">
        <f t="shared" si="30"/>
        <v>28</v>
      </c>
      <c r="B113" s="13">
        <f t="shared" si="31"/>
        <v>4</v>
      </c>
      <c r="C113" s="17">
        <f t="shared" si="33"/>
        <v>0</v>
      </c>
      <c r="D113" s="18">
        <f t="shared" si="34"/>
        <v>0</v>
      </c>
      <c r="E113" s="25">
        <f ca="1" t="shared" si="35"/>
        <v>2.5</v>
      </c>
      <c r="F113" s="26">
        <f ca="1" t="shared" si="32"/>
        <v>0</v>
      </c>
      <c r="G113" s="26">
        <f ca="1" t="shared" si="29"/>
        <v>0</v>
      </c>
      <c r="H113" s="25">
        <f t="shared" si="36"/>
        <v>0</v>
      </c>
      <c r="I113" s="25">
        <f t="shared" si="37"/>
        <v>0</v>
      </c>
      <c r="J113" s="38">
        <f>IF($C113&gt;0,$C113*1000+COUNTIF($C$1:$C112,$C113),0)</f>
        <v>0</v>
      </c>
      <c r="K113" s="38">
        <f t="shared" si="27"/>
        <v>1</v>
      </c>
      <c r="M113" s="26">
        <f ca="1" t="shared" si="28"/>
        <v>0</v>
      </c>
      <c r="N113" s="25">
        <f t="shared" si="38"/>
        <v>0</v>
      </c>
    </row>
    <row r="114" spans="1:14" ht="12.75">
      <c r="A114" s="13">
        <f t="shared" si="30"/>
        <v>29</v>
      </c>
      <c r="B114" s="13">
        <f t="shared" si="31"/>
        <v>1</v>
      </c>
      <c r="C114" s="17">
        <f t="shared" si="33"/>
        <v>0</v>
      </c>
      <c r="D114" s="18">
        <f t="shared" si="34"/>
        <v>0</v>
      </c>
      <c r="E114" s="25">
        <f ca="1" t="shared" si="35"/>
        <v>2.5</v>
      </c>
      <c r="F114" s="26">
        <f ca="1" t="shared" si="32"/>
        <v>0</v>
      </c>
      <c r="G114" s="26">
        <f ca="1" t="shared" si="29"/>
        <v>0</v>
      </c>
      <c r="H114" s="25">
        <f t="shared" si="36"/>
        <v>0</v>
      </c>
      <c r="I114" s="25">
        <f t="shared" si="37"/>
        <v>0</v>
      </c>
      <c r="J114" s="38">
        <f>IF($C114&gt;0,$C114*1000+COUNTIF($C$1:$C113,$C114),0)</f>
        <v>0</v>
      </c>
      <c r="K114" s="38">
        <f t="shared" si="27"/>
        <v>1</v>
      </c>
      <c r="M114" s="26">
        <f ca="1" t="shared" si="28"/>
        <v>0</v>
      </c>
      <c r="N114" s="25">
        <f t="shared" si="38"/>
        <v>0</v>
      </c>
    </row>
    <row r="115" spans="1:14" ht="12.75">
      <c r="A115" s="13">
        <f t="shared" si="30"/>
        <v>29</v>
      </c>
      <c r="B115" s="13">
        <f t="shared" si="31"/>
        <v>2</v>
      </c>
      <c r="C115" s="17">
        <f t="shared" si="33"/>
        <v>0</v>
      </c>
      <c r="D115" s="18">
        <f t="shared" si="34"/>
        <v>0</v>
      </c>
      <c r="E115" s="25">
        <f ca="1" t="shared" si="35"/>
        <v>2.5</v>
      </c>
      <c r="F115" s="26">
        <f ca="1" t="shared" si="32"/>
        <v>0</v>
      </c>
      <c r="G115" s="26">
        <f ca="1" t="shared" si="29"/>
        <v>0</v>
      </c>
      <c r="H115" s="25">
        <f t="shared" si="36"/>
        <v>0</v>
      </c>
      <c r="I115" s="25">
        <f t="shared" si="37"/>
        <v>0</v>
      </c>
      <c r="J115" s="38">
        <f>IF($C115&gt;0,$C115*1000+COUNTIF($C$1:$C114,$C115),0)</f>
        <v>0</v>
      </c>
      <c r="K115" s="38">
        <f t="shared" si="27"/>
        <v>1</v>
      </c>
      <c r="M115" s="26">
        <f ca="1" t="shared" si="28"/>
        <v>0</v>
      </c>
      <c r="N115" s="25">
        <f t="shared" si="38"/>
        <v>0</v>
      </c>
    </row>
    <row r="116" spans="1:14" ht="12.75">
      <c r="A116" s="13">
        <f t="shared" si="30"/>
        <v>29</v>
      </c>
      <c r="B116" s="13">
        <f t="shared" si="31"/>
        <v>3</v>
      </c>
      <c r="C116" s="17">
        <f t="shared" si="33"/>
        <v>0</v>
      </c>
      <c r="D116" s="18">
        <f t="shared" si="34"/>
        <v>0</v>
      </c>
      <c r="E116" s="25">
        <f ca="1" t="shared" si="35"/>
        <v>2.5</v>
      </c>
      <c r="F116" s="26">
        <f ca="1" t="shared" si="32"/>
        <v>0</v>
      </c>
      <c r="G116" s="26">
        <f ca="1" t="shared" si="29"/>
        <v>0</v>
      </c>
      <c r="H116" s="25">
        <f t="shared" si="36"/>
        <v>0</v>
      </c>
      <c r="I116" s="25">
        <f t="shared" si="37"/>
        <v>0</v>
      </c>
      <c r="J116" s="38">
        <f>IF($C116&gt;0,$C116*1000+COUNTIF($C$1:$C115,$C116),0)</f>
        <v>0</v>
      </c>
      <c r="K116" s="38">
        <f t="shared" si="27"/>
        <v>1</v>
      </c>
      <c r="M116" s="26">
        <f ca="1" t="shared" si="28"/>
        <v>0</v>
      </c>
      <c r="N116" s="25">
        <f t="shared" si="38"/>
        <v>0</v>
      </c>
    </row>
    <row r="117" spans="1:14" ht="12.75">
      <c r="A117" s="13">
        <f t="shared" si="30"/>
        <v>29</v>
      </c>
      <c r="B117" s="13">
        <f t="shared" si="31"/>
        <v>4</v>
      </c>
      <c r="C117" s="17">
        <f t="shared" si="33"/>
        <v>0</v>
      </c>
      <c r="D117" s="18">
        <f t="shared" si="34"/>
        <v>0</v>
      </c>
      <c r="E117" s="25">
        <f ca="1" t="shared" si="35"/>
        <v>2.5</v>
      </c>
      <c r="F117" s="26">
        <f ca="1" t="shared" si="32"/>
        <v>0</v>
      </c>
      <c r="G117" s="26">
        <f ca="1" t="shared" si="29"/>
        <v>0</v>
      </c>
      <c r="H117" s="25">
        <f t="shared" si="36"/>
        <v>0</v>
      </c>
      <c r="I117" s="25">
        <f t="shared" si="37"/>
        <v>0</v>
      </c>
      <c r="J117" s="38">
        <f>IF($C117&gt;0,$C117*1000+COUNTIF($C$1:$C116,$C117),0)</f>
        <v>0</v>
      </c>
      <c r="K117" s="38">
        <f t="shared" si="27"/>
        <v>1</v>
      </c>
      <c r="M117" s="26">
        <f ca="1" t="shared" si="28"/>
        <v>0</v>
      </c>
      <c r="N117" s="25">
        <f t="shared" si="38"/>
        <v>0</v>
      </c>
    </row>
    <row r="118" spans="1:14" ht="12.75">
      <c r="A118" s="13">
        <f t="shared" si="30"/>
        <v>30</v>
      </c>
      <c r="B118" s="13">
        <f t="shared" si="31"/>
        <v>1</v>
      </c>
      <c r="C118" s="17">
        <f t="shared" si="33"/>
        <v>0</v>
      </c>
      <c r="D118" s="18">
        <f t="shared" si="34"/>
        <v>0</v>
      </c>
      <c r="E118" s="25">
        <f ca="1" t="shared" si="35"/>
        <v>2.5</v>
      </c>
      <c r="F118" s="26">
        <f ca="1" t="shared" si="32"/>
        <v>0</v>
      </c>
      <c r="G118" s="26">
        <f ca="1" t="shared" si="29"/>
        <v>0</v>
      </c>
      <c r="H118" s="25">
        <f t="shared" si="36"/>
        <v>0</v>
      </c>
      <c r="I118" s="25">
        <f t="shared" si="37"/>
        <v>0</v>
      </c>
      <c r="J118" s="38">
        <f>IF($C118&gt;0,$C118*1000+COUNTIF($C$1:$C117,$C118),0)</f>
        <v>0</v>
      </c>
      <c r="K118" s="38">
        <f t="shared" si="27"/>
        <v>1</v>
      </c>
      <c r="M118" s="26">
        <f ca="1" t="shared" si="28"/>
        <v>0</v>
      </c>
      <c r="N118" s="25">
        <f t="shared" si="38"/>
        <v>0</v>
      </c>
    </row>
    <row r="119" spans="1:14" ht="12.75">
      <c r="A119" s="13">
        <f t="shared" si="30"/>
        <v>30</v>
      </c>
      <c r="B119" s="13">
        <f t="shared" si="31"/>
        <v>2</v>
      </c>
      <c r="C119" s="17">
        <f t="shared" si="33"/>
        <v>0</v>
      </c>
      <c r="D119" s="18">
        <f t="shared" si="34"/>
        <v>0</v>
      </c>
      <c r="E119" s="25">
        <f ca="1" t="shared" si="35"/>
        <v>2.5</v>
      </c>
      <c r="F119" s="26">
        <f ca="1" t="shared" si="32"/>
        <v>0</v>
      </c>
      <c r="G119" s="26">
        <f ca="1" t="shared" si="29"/>
        <v>0</v>
      </c>
      <c r="H119" s="25">
        <f t="shared" si="36"/>
        <v>0</v>
      </c>
      <c r="I119" s="25">
        <f t="shared" si="37"/>
        <v>0</v>
      </c>
      <c r="J119" s="38">
        <f>IF($C119&gt;0,$C119*1000+COUNTIF($C$1:$C118,$C119),0)</f>
        <v>0</v>
      </c>
      <c r="K119" s="38">
        <f t="shared" si="27"/>
        <v>1</v>
      </c>
      <c r="M119" s="26">
        <f ca="1" t="shared" si="28"/>
        <v>0</v>
      </c>
      <c r="N119" s="25">
        <f t="shared" si="38"/>
        <v>0</v>
      </c>
    </row>
    <row r="120" spans="1:14" ht="12.75">
      <c r="A120" s="13">
        <f t="shared" si="30"/>
        <v>30</v>
      </c>
      <c r="B120" s="13">
        <f t="shared" si="31"/>
        <v>3</v>
      </c>
      <c r="C120" s="17">
        <f t="shared" si="33"/>
        <v>0</v>
      </c>
      <c r="D120" s="18">
        <f t="shared" si="34"/>
        <v>0</v>
      </c>
      <c r="E120" s="25">
        <f ca="1" t="shared" si="35"/>
        <v>2.5</v>
      </c>
      <c r="F120" s="26">
        <f ca="1" t="shared" si="32"/>
        <v>0</v>
      </c>
      <c r="G120" s="26">
        <f ca="1" t="shared" si="29"/>
        <v>0</v>
      </c>
      <c r="H120" s="25">
        <f t="shared" si="36"/>
        <v>0</v>
      </c>
      <c r="I120" s="25">
        <f t="shared" si="37"/>
        <v>0</v>
      </c>
      <c r="J120" s="38">
        <f>IF($C120&gt;0,$C120*1000+COUNTIF($C$1:$C119,$C120),0)</f>
        <v>0</v>
      </c>
      <c r="K120" s="38">
        <f t="shared" si="27"/>
        <v>1</v>
      </c>
      <c r="M120" s="26">
        <f ca="1" t="shared" si="28"/>
        <v>0</v>
      </c>
      <c r="N120" s="25">
        <f t="shared" si="38"/>
        <v>0</v>
      </c>
    </row>
    <row r="121" spans="1:14" ht="12.75">
      <c r="A121" s="13">
        <f t="shared" si="30"/>
        <v>30</v>
      </c>
      <c r="B121" s="13">
        <f t="shared" si="31"/>
        <v>4</v>
      </c>
      <c r="C121" s="17">
        <f t="shared" si="33"/>
        <v>0</v>
      </c>
      <c r="D121" s="18">
        <f t="shared" si="34"/>
        <v>0</v>
      </c>
      <c r="E121" s="25">
        <f ca="1" t="shared" si="35"/>
        <v>2.5</v>
      </c>
      <c r="F121" s="26">
        <f ca="1" t="shared" si="32"/>
        <v>0</v>
      </c>
      <c r="G121" s="26">
        <f ca="1" t="shared" si="29"/>
        <v>0</v>
      </c>
      <c r="H121" s="25">
        <f t="shared" si="36"/>
        <v>0</v>
      </c>
      <c r="I121" s="25">
        <f t="shared" si="37"/>
        <v>0</v>
      </c>
      <c r="J121" s="38">
        <f>IF($C121&gt;0,$C121*1000+COUNTIF($C$1:$C120,$C121),0)</f>
        <v>0</v>
      </c>
      <c r="K121" s="38">
        <f t="shared" si="27"/>
        <v>1</v>
      </c>
      <c r="M121" s="26">
        <f ca="1" t="shared" si="28"/>
        <v>0</v>
      </c>
      <c r="N121" s="25">
        <f t="shared" si="38"/>
        <v>0</v>
      </c>
    </row>
    <row r="122" spans="1:14" ht="12.75">
      <c r="A122" s="13">
        <f t="shared" si="30"/>
        <v>31</v>
      </c>
      <c r="B122" s="13">
        <f t="shared" si="31"/>
        <v>1</v>
      </c>
      <c r="C122" s="17">
        <f t="shared" si="33"/>
        <v>0</v>
      </c>
      <c r="D122" s="18">
        <f t="shared" si="34"/>
        <v>0</v>
      </c>
      <c r="E122" s="25">
        <f ca="1" t="shared" si="35"/>
        <v>2.5</v>
      </c>
      <c r="F122" s="26">
        <f ca="1" t="shared" si="32"/>
        <v>0</v>
      </c>
      <c r="G122" s="26">
        <f ca="1" t="shared" si="29"/>
        <v>0</v>
      </c>
      <c r="H122" s="25">
        <f t="shared" si="36"/>
        <v>0</v>
      </c>
      <c r="I122" s="25">
        <f t="shared" si="37"/>
        <v>0</v>
      </c>
      <c r="J122" s="38">
        <f>IF($C122&gt;0,$C122*1000+COUNTIF($C$1:$C121,$C122),0)</f>
        <v>0</v>
      </c>
      <c r="K122" s="38">
        <f t="shared" si="27"/>
        <v>1</v>
      </c>
      <c r="M122" s="26">
        <f ca="1" t="shared" si="28"/>
        <v>0</v>
      </c>
      <c r="N122" s="25">
        <f t="shared" si="38"/>
        <v>0</v>
      </c>
    </row>
    <row r="123" spans="1:14" ht="12.75">
      <c r="A123" s="13">
        <f t="shared" si="30"/>
        <v>31</v>
      </c>
      <c r="B123" s="13">
        <f t="shared" si="31"/>
        <v>2</v>
      </c>
      <c r="C123" s="17">
        <f t="shared" si="33"/>
        <v>0</v>
      </c>
      <c r="D123" s="18">
        <f t="shared" si="34"/>
        <v>0</v>
      </c>
      <c r="E123" s="25">
        <f ca="1" t="shared" si="35"/>
        <v>2.5</v>
      </c>
      <c r="F123" s="26">
        <f ca="1" t="shared" si="32"/>
        <v>0</v>
      </c>
      <c r="G123" s="26">
        <f ca="1" t="shared" si="29"/>
        <v>0</v>
      </c>
      <c r="H123" s="25">
        <f t="shared" si="36"/>
        <v>0</v>
      </c>
      <c r="I123" s="25">
        <f t="shared" si="37"/>
        <v>0</v>
      </c>
      <c r="J123" s="38">
        <f>IF($C123&gt;0,$C123*1000+COUNTIF($C$1:$C122,$C123),0)</f>
        <v>0</v>
      </c>
      <c r="K123" s="38">
        <f t="shared" si="27"/>
        <v>1</v>
      </c>
      <c r="M123" s="26">
        <f ca="1" t="shared" si="28"/>
        <v>0</v>
      </c>
      <c r="N123" s="25">
        <f t="shared" si="38"/>
        <v>0</v>
      </c>
    </row>
    <row r="124" spans="1:14" ht="12.75">
      <c r="A124" s="13">
        <f t="shared" si="30"/>
        <v>31</v>
      </c>
      <c r="B124" s="13">
        <f t="shared" si="31"/>
        <v>3</v>
      </c>
      <c r="C124" s="17">
        <f t="shared" si="33"/>
        <v>0</v>
      </c>
      <c r="D124" s="18">
        <f t="shared" si="34"/>
        <v>0</v>
      </c>
      <c r="E124" s="25">
        <f ca="1" t="shared" si="35"/>
        <v>2.5</v>
      </c>
      <c r="F124" s="26">
        <f ca="1" t="shared" si="32"/>
        <v>0</v>
      </c>
      <c r="G124" s="26">
        <f ca="1" t="shared" si="29"/>
        <v>0</v>
      </c>
      <c r="H124" s="25">
        <f t="shared" si="36"/>
        <v>0</v>
      </c>
      <c r="I124" s="25">
        <f t="shared" si="37"/>
        <v>0</v>
      </c>
      <c r="J124" s="38">
        <f>IF($C124&gt;0,$C124*1000+COUNTIF($C$1:$C123,$C124),0)</f>
        <v>0</v>
      </c>
      <c r="K124" s="38">
        <f t="shared" si="27"/>
        <v>1</v>
      </c>
      <c r="M124" s="26">
        <f ca="1" t="shared" si="28"/>
        <v>0</v>
      </c>
      <c r="N124" s="25">
        <f t="shared" si="38"/>
        <v>0</v>
      </c>
    </row>
    <row r="125" spans="1:14" ht="12.75">
      <c r="A125" s="13">
        <f t="shared" si="30"/>
        <v>31</v>
      </c>
      <c r="B125" s="13">
        <f t="shared" si="31"/>
        <v>4</v>
      </c>
      <c r="C125" s="17">
        <f t="shared" si="33"/>
        <v>0</v>
      </c>
      <c r="D125" s="18">
        <f t="shared" si="34"/>
        <v>0</v>
      </c>
      <c r="E125" s="25">
        <f ca="1" t="shared" si="35"/>
        <v>2.5</v>
      </c>
      <c r="F125" s="26">
        <f ca="1" t="shared" si="32"/>
        <v>0</v>
      </c>
      <c r="G125" s="26">
        <f ca="1" t="shared" si="29"/>
        <v>0</v>
      </c>
      <c r="H125" s="25">
        <f t="shared" si="36"/>
        <v>0</v>
      </c>
      <c r="I125" s="25">
        <f t="shared" si="37"/>
        <v>0</v>
      </c>
      <c r="J125" s="38">
        <f>IF($C125&gt;0,$C125*1000+COUNTIF($C$1:$C124,$C125),0)</f>
        <v>0</v>
      </c>
      <c r="K125" s="38">
        <f t="shared" si="27"/>
        <v>1</v>
      </c>
      <c r="M125" s="26">
        <f ca="1" t="shared" si="28"/>
        <v>0</v>
      </c>
      <c r="N125" s="25">
        <f t="shared" si="38"/>
        <v>0</v>
      </c>
    </row>
    <row r="126" spans="1:14" ht="12.75">
      <c r="A126" s="13">
        <f t="shared" si="30"/>
        <v>32</v>
      </c>
      <c r="B126" s="13">
        <f t="shared" si="31"/>
        <v>1</v>
      </c>
      <c r="C126" s="17">
        <f t="shared" si="33"/>
        <v>0</v>
      </c>
      <c r="D126" s="18">
        <f t="shared" si="34"/>
        <v>0</v>
      </c>
      <c r="E126" s="25">
        <f ca="1" t="shared" si="35"/>
        <v>2.5</v>
      </c>
      <c r="F126" s="26">
        <f ca="1" t="shared" si="32"/>
        <v>0</v>
      </c>
      <c r="G126" s="26">
        <f ca="1" t="shared" si="29"/>
        <v>0</v>
      </c>
      <c r="H126" s="25">
        <f t="shared" si="36"/>
        <v>0</v>
      </c>
      <c r="I126" s="25">
        <f t="shared" si="37"/>
        <v>0</v>
      </c>
      <c r="J126" s="38">
        <f>IF($C126&gt;0,$C126*1000+COUNTIF($C$1:$C125,$C126),0)</f>
        <v>0</v>
      </c>
      <c r="K126" s="38">
        <f t="shared" si="27"/>
        <v>1</v>
      </c>
      <c r="M126" s="26">
        <f ca="1" t="shared" si="28"/>
        <v>0</v>
      </c>
      <c r="N126" s="25">
        <f t="shared" si="38"/>
        <v>0</v>
      </c>
    </row>
    <row r="127" spans="1:14" ht="12.75">
      <c r="A127" s="13">
        <f t="shared" si="30"/>
        <v>32</v>
      </c>
      <c r="B127" s="13">
        <f t="shared" si="31"/>
        <v>2</v>
      </c>
      <c r="C127" s="17">
        <f t="shared" si="33"/>
        <v>0</v>
      </c>
      <c r="D127" s="18">
        <f t="shared" si="34"/>
        <v>0</v>
      </c>
      <c r="E127" s="25">
        <f ca="1" t="shared" si="35"/>
        <v>2.5</v>
      </c>
      <c r="F127" s="26">
        <f ca="1" t="shared" si="32"/>
        <v>0</v>
      </c>
      <c r="G127" s="26">
        <f ca="1" t="shared" si="29"/>
        <v>0</v>
      </c>
      <c r="H127" s="25">
        <f t="shared" si="36"/>
        <v>0</v>
      </c>
      <c r="I127" s="25">
        <f t="shared" si="37"/>
        <v>0</v>
      </c>
      <c r="J127" s="38">
        <f>IF($C127&gt;0,$C127*1000+COUNTIF($C$1:$C126,$C127),0)</f>
        <v>0</v>
      </c>
      <c r="K127" s="38">
        <f t="shared" si="27"/>
        <v>1</v>
      </c>
      <c r="M127" s="26">
        <f ca="1" t="shared" si="28"/>
        <v>0</v>
      </c>
      <c r="N127" s="25">
        <f t="shared" si="38"/>
        <v>0</v>
      </c>
    </row>
    <row r="128" spans="1:14" ht="12.75">
      <c r="A128" s="13">
        <f t="shared" si="30"/>
        <v>32</v>
      </c>
      <c r="B128" s="13">
        <f t="shared" si="31"/>
        <v>3</v>
      </c>
      <c r="C128" s="17">
        <f t="shared" si="33"/>
        <v>0</v>
      </c>
      <c r="D128" s="18">
        <f t="shared" si="34"/>
        <v>0</v>
      </c>
      <c r="E128" s="25">
        <f ca="1" t="shared" si="35"/>
        <v>2.5</v>
      </c>
      <c r="F128" s="26">
        <f ca="1" t="shared" si="32"/>
        <v>0</v>
      </c>
      <c r="G128" s="26">
        <f ca="1" t="shared" si="29"/>
        <v>0</v>
      </c>
      <c r="H128" s="25">
        <f t="shared" si="36"/>
        <v>0</v>
      </c>
      <c r="I128" s="25">
        <f t="shared" si="37"/>
        <v>0</v>
      </c>
      <c r="J128" s="38">
        <f>IF($C128&gt;0,$C128*1000+COUNTIF($C$1:$C127,$C128),0)</f>
        <v>0</v>
      </c>
      <c r="K128" s="38">
        <f t="shared" si="27"/>
        <v>1</v>
      </c>
      <c r="M128" s="26">
        <f ca="1" t="shared" si="28"/>
        <v>0</v>
      </c>
      <c r="N128" s="25">
        <f t="shared" si="38"/>
        <v>0</v>
      </c>
    </row>
    <row r="129" spans="1:14" ht="12.75">
      <c r="A129" s="13">
        <f t="shared" si="30"/>
        <v>32</v>
      </c>
      <c r="B129" s="13">
        <f t="shared" si="31"/>
        <v>4</v>
      </c>
      <c r="C129" s="17">
        <f t="shared" si="33"/>
        <v>0</v>
      </c>
      <c r="D129" s="18">
        <f t="shared" si="34"/>
        <v>0</v>
      </c>
      <c r="E129" s="25">
        <f ca="1" t="shared" si="35"/>
        <v>2.5</v>
      </c>
      <c r="F129" s="26">
        <f ca="1" t="shared" si="32"/>
        <v>0</v>
      </c>
      <c r="G129" s="26">
        <f ca="1" t="shared" si="29"/>
        <v>0</v>
      </c>
      <c r="H129" s="25">
        <f t="shared" si="36"/>
        <v>0</v>
      </c>
      <c r="I129" s="25">
        <f t="shared" si="37"/>
        <v>0</v>
      </c>
      <c r="J129" s="38">
        <f>IF($C129&gt;0,$C129*1000+COUNTIF($C$1:$C128,$C129),0)</f>
        <v>0</v>
      </c>
      <c r="K129" s="38">
        <f t="shared" si="27"/>
        <v>1</v>
      </c>
      <c r="M129" s="26">
        <f ca="1" t="shared" si="28"/>
        <v>0</v>
      </c>
      <c r="N129" s="25">
        <f t="shared" si="38"/>
        <v>0</v>
      </c>
    </row>
    <row r="130" spans="1:14" ht="12.75">
      <c r="A130" s="13">
        <f t="shared" si="30"/>
        <v>33</v>
      </c>
      <c r="B130" s="13">
        <f t="shared" si="31"/>
        <v>1</v>
      </c>
      <c r="C130" s="17">
        <f aca="true" t="shared" si="39" ref="C130:C161">INDEX(Draw,$A130,$B130)</f>
        <v>0</v>
      </c>
      <c r="D130" s="18">
        <f aca="true" t="shared" si="40" ref="D130:D161">IF(ISNUMBER(INDEX(group_results,$A130,MOD(ROW()-2,4)+1)),INDEX(group_results,$A130,MOD(ROW()-2,4)+1),IF($C130&gt;0,"",0))</f>
        <v>0</v>
      </c>
      <c r="E130" s="25">
        <f ca="1" t="shared" si="35"/>
        <v>2.5</v>
      </c>
      <c r="F130" s="26">
        <f ca="1" t="shared" si="32"/>
        <v>0</v>
      </c>
      <c r="G130" s="26">
        <f ca="1" t="shared" si="29"/>
        <v>0</v>
      </c>
      <c r="H130" s="25">
        <f aca="true" t="shared" si="41" ref="H130:H161">IF(C130&gt;0,VLOOKUP(C130,results_table,22,0),0)</f>
        <v>0</v>
      </c>
      <c r="I130" s="25">
        <f aca="true" t="shared" si="42" ref="I130:I161">IF(C130&gt;0,VLOOKUP(C130,results_table,21,0),0)</f>
        <v>0</v>
      </c>
      <c r="J130" s="38">
        <f>IF($C130&gt;0,$C130*1000+COUNTIF($C$1:$C129,$C130),0)</f>
        <v>0</v>
      </c>
      <c r="K130" s="38">
        <f t="shared" si="27"/>
        <v>1</v>
      </c>
      <c r="M130" s="26">
        <f ca="1" t="shared" si="28"/>
        <v>0</v>
      </c>
      <c r="N130" s="25">
        <f aca="true" t="shared" si="43" ref="N130:N161">IF(I130&gt;0,VLOOKUP(C130,results_table,27,0),0)</f>
        <v>0</v>
      </c>
    </row>
    <row r="131" spans="1:14" ht="12.75">
      <c r="A131" s="13">
        <f t="shared" si="30"/>
        <v>33</v>
      </c>
      <c r="B131" s="13">
        <f t="shared" si="31"/>
        <v>2</v>
      </c>
      <c r="C131" s="17">
        <f t="shared" si="39"/>
        <v>0</v>
      </c>
      <c r="D131" s="18">
        <f t="shared" si="40"/>
        <v>0</v>
      </c>
      <c r="E131" s="25">
        <f ca="1" t="shared" si="35"/>
        <v>2.5</v>
      </c>
      <c r="F131" s="26">
        <f ca="1" t="shared" si="32"/>
        <v>0</v>
      </c>
      <c r="G131" s="26">
        <f ca="1" t="shared" si="29"/>
        <v>0</v>
      </c>
      <c r="H131" s="25">
        <f t="shared" si="41"/>
        <v>0</v>
      </c>
      <c r="I131" s="25">
        <f t="shared" si="42"/>
        <v>0</v>
      </c>
      <c r="J131" s="38">
        <f>IF($C131&gt;0,$C131*1000+COUNTIF($C$1:$C130,$C131),0)</f>
        <v>0</v>
      </c>
      <c r="K131" s="38">
        <f aca="true" t="shared" si="44" ref="K131:K161">MOD(J131,1000)+1</f>
        <v>1</v>
      </c>
      <c r="M131" s="26">
        <f aca="true" ca="1" t="shared" si="45" ref="M131:M161">SUM(OFFSET($N131,1-$B131,0,4,1))-$N131</f>
        <v>0</v>
      </c>
      <c r="N131" s="25">
        <f t="shared" si="43"/>
        <v>0</v>
      </c>
    </row>
    <row r="132" spans="1:14" ht="12.75">
      <c r="A132" s="13">
        <f t="shared" si="30"/>
        <v>33</v>
      </c>
      <c r="B132" s="13">
        <f t="shared" si="31"/>
        <v>3</v>
      </c>
      <c r="C132" s="17">
        <f t="shared" si="39"/>
        <v>0</v>
      </c>
      <c r="D132" s="18">
        <f t="shared" si="40"/>
        <v>0</v>
      </c>
      <c r="E132" s="25">
        <f ca="1" t="shared" si="35"/>
        <v>2.5</v>
      </c>
      <c r="F132" s="26">
        <f ca="1" t="shared" si="32"/>
        <v>0</v>
      </c>
      <c r="G132" s="26">
        <f ca="1" t="shared" si="29"/>
        <v>0</v>
      </c>
      <c r="H132" s="25">
        <f t="shared" si="41"/>
        <v>0</v>
      </c>
      <c r="I132" s="25">
        <f t="shared" si="42"/>
        <v>0</v>
      </c>
      <c r="J132" s="38">
        <f>IF($C132&gt;0,$C132*1000+COUNTIF($C$1:$C131,$C132),0)</f>
        <v>0</v>
      </c>
      <c r="K132" s="38">
        <f t="shared" si="44"/>
        <v>1</v>
      </c>
      <c r="M132" s="26">
        <f ca="1" t="shared" si="45"/>
        <v>0</v>
      </c>
      <c r="N132" s="25">
        <f t="shared" si="43"/>
        <v>0</v>
      </c>
    </row>
    <row r="133" spans="1:14" ht="12.75">
      <c r="A133" s="13">
        <f t="shared" si="30"/>
        <v>33</v>
      </c>
      <c r="B133" s="13">
        <f t="shared" si="31"/>
        <v>4</v>
      </c>
      <c r="C133" s="17">
        <f t="shared" si="39"/>
        <v>0</v>
      </c>
      <c r="D133" s="18">
        <f t="shared" si="40"/>
        <v>0</v>
      </c>
      <c r="E133" s="25">
        <f ca="1" t="shared" si="35"/>
        <v>2.5</v>
      </c>
      <c r="F133" s="26">
        <f ca="1" t="shared" si="32"/>
        <v>0</v>
      </c>
      <c r="G133" s="26">
        <f aca="true" ca="1" t="shared" si="46" ref="G133:G161">SUM(OFFSET($I133,1-$B133,0,4,1))-$I133</f>
        <v>0</v>
      </c>
      <c r="H133" s="25">
        <f t="shared" si="41"/>
        <v>0</v>
      </c>
      <c r="I133" s="25">
        <f t="shared" si="42"/>
        <v>0</v>
      </c>
      <c r="J133" s="38">
        <f>IF($C133&gt;0,$C133*1000+COUNTIF($C$1:$C132,$C133),0)</f>
        <v>0</v>
      </c>
      <c r="K133" s="38">
        <f t="shared" si="44"/>
        <v>1</v>
      </c>
      <c r="M133" s="26">
        <f ca="1" t="shared" si="45"/>
        <v>0</v>
      </c>
      <c r="N133" s="25">
        <f t="shared" si="43"/>
        <v>0</v>
      </c>
    </row>
    <row r="134" spans="1:14" ht="12.75">
      <c r="A134" s="13">
        <f t="shared" si="30"/>
        <v>34</v>
      </c>
      <c r="B134" s="13">
        <f t="shared" si="31"/>
        <v>1</v>
      </c>
      <c r="C134" s="17">
        <f t="shared" si="39"/>
        <v>0</v>
      </c>
      <c r="D134" s="18">
        <f t="shared" si="40"/>
        <v>0</v>
      </c>
      <c r="E134" s="25">
        <f ca="1" t="shared" si="35"/>
        <v>2.5</v>
      </c>
      <c r="F134" s="26">
        <f ca="1" t="shared" si="32"/>
        <v>0</v>
      </c>
      <c r="G134" s="26">
        <f ca="1" t="shared" si="46"/>
        <v>0</v>
      </c>
      <c r="H134" s="25">
        <f t="shared" si="41"/>
        <v>0</v>
      </c>
      <c r="I134" s="25">
        <f t="shared" si="42"/>
        <v>0</v>
      </c>
      <c r="J134" s="38">
        <f>IF($C134&gt;0,$C134*1000+COUNTIF($C$1:$C133,$C134),0)</f>
        <v>0</v>
      </c>
      <c r="K134" s="38">
        <f t="shared" si="44"/>
        <v>1</v>
      </c>
      <c r="M134" s="26">
        <f ca="1" t="shared" si="45"/>
        <v>0</v>
      </c>
      <c r="N134" s="25">
        <f t="shared" si="43"/>
        <v>0</v>
      </c>
    </row>
    <row r="135" spans="1:14" ht="12.75">
      <c r="A135" s="13">
        <f t="shared" si="30"/>
        <v>34</v>
      </c>
      <c r="B135" s="13">
        <f t="shared" si="31"/>
        <v>2</v>
      </c>
      <c r="C135" s="17">
        <f t="shared" si="39"/>
        <v>0</v>
      </c>
      <c r="D135" s="18">
        <f t="shared" si="40"/>
        <v>0</v>
      </c>
      <c r="E135" s="25">
        <f ca="1" t="shared" si="35"/>
        <v>2.5</v>
      </c>
      <c r="F135" s="26">
        <f ca="1" t="shared" si="32"/>
        <v>0</v>
      </c>
      <c r="G135" s="26">
        <f ca="1" t="shared" si="46"/>
        <v>0</v>
      </c>
      <c r="H135" s="25">
        <f t="shared" si="41"/>
        <v>0</v>
      </c>
      <c r="I135" s="25">
        <f t="shared" si="42"/>
        <v>0</v>
      </c>
      <c r="J135" s="38">
        <f>IF($C135&gt;0,$C135*1000+COUNTIF($C$1:$C134,$C135),0)</f>
        <v>0</v>
      </c>
      <c r="K135" s="38">
        <f t="shared" si="44"/>
        <v>1</v>
      </c>
      <c r="M135" s="26">
        <f ca="1" t="shared" si="45"/>
        <v>0</v>
      </c>
      <c r="N135" s="25">
        <f t="shared" si="43"/>
        <v>0</v>
      </c>
    </row>
    <row r="136" spans="1:14" ht="12.75">
      <c r="A136" s="13">
        <f t="shared" si="30"/>
        <v>34</v>
      </c>
      <c r="B136" s="13">
        <f t="shared" si="31"/>
        <v>3</v>
      </c>
      <c r="C136" s="17">
        <f t="shared" si="39"/>
        <v>0</v>
      </c>
      <c r="D136" s="18">
        <f t="shared" si="40"/>
        <v>0</v>
      </c>
      <c r="E136" s="25">
        <f ca="1" t="shared" si="35"/>
        <v>2.5</v>
      </c>
      <c r="F136" s="26">
        <f ca="1" t="shared" si="32"/>
        <v>0</v>
      </c>
      <c r="G136" s="26">
        <f ca="1" t="shared" si="46"/>
        <v>0</v>
      </c>
      <c r="H136" s="25">
        <f t="shared" si="41"/>
        <v>0</v>
      </c>
      <c r="I136" s="25">
        <f t="shared" si="42"/>
        <v>0</v>
      </c>
      <c r="J136" s="38">
        <f>IF($C136&gt;0,$C136*1000+COUNTIF($C$1:$C135,$C136),0)</f>
        <v>0</v>
      </c>
      <c r="K136" s="38">
        <f t="shared" si="44"/>
        <v>1</v>
      </c>
      <c r="M136" s="26">
        <f ca="1" t="shared" si="45"/>
        <v>0</v>
      </c>
      <c r="N136" s="25">
        <f t="shared" si="43"/>
        <v>0</v>
      </c>
    </row>
    <row r="137" spans="1:14" ht="12.75">
      <c r="A137" s="13">
        <f t="shared" si="30"/>
        <v>34</v>
      </c>
      <c r="B137" s="13">
        <f t="shared" si="31"/>
        <v>4</v>
      </c>
      <c r="C137" s="17">
        <f t="shared" si="39"/>
        <v>0</v>
      </c>
      <c r="D137" s="18">
        <f t="shared" si="40"/>
        <v>0</v>
      </c>
      <c r="E137" s="25">
        <f ca="1" t="shared" si="35"/>
        <v>2.5</v>
      </c>
      <c r="F137" s="26">
        <f ca="1" t="shared" si="32"/>
        <v>0</v>
      </c>
      <c r="G137" s="26">
        <f ca="1" t="shared" si="46"/>
        <v>0</v>
      </c>
      <c r="H137" s="25">
        <f t="shared" si="41"/>
        <v>0</v>
      </c>
      <c r="I137" s="25">
        <f t="shared" si="42"/>
        <v>0</v>
      </c>
      <c r="J137" s="38">
        <f>IF($C137&gt;0,$C137*1000+COUNTIF($C$1:$C136,$C137),0)</f>
        <v>0</v>
      </c>
      <c r="K137" s="38">
        <f t="shared" si="44"/>
        <v>1</v>
      </c>
      <c r="M137" s="26">
        <f ca="1" t="shared" si="45"/>
        <v>0</v>
      </c>
      <c r="N137" s="25">
        <f t="shared" si="43"/>
        <v>0</v>
      </c>
    </row>
    <row r="138" spans="1:14" ht="12.75">
      <c r="A138" s="13">
        <f t="shared" si="30"/>
        <v>35</v>
      </c>
      <c r="B138" s="13">
        <f t="shared" si="31"/>
        <v>1</v>
      </c>
      <c r="C138" s="17">
        <f t="shared" si="39"/>
        <v>0</v>
      </c>
      <c r="D138" s="18">
        <f t="shared" si="40"/>
        <v>0</v>
      </c>
      <c r="E138" s="25">
        <f ca="1" t="shared" si="35"/>
        <v>2.5</v>
      </c>
      <c r="F138" s="26">
        <f ca="1" t="shared" si="32"/>
        <v>0</v>
      </c>
      <c r="G138" s="26">
        <f ca="1" t="shared" si="46"/>
        <v>0</v>
      </c>
      <c r="H138" s="25">
        <f t="shared" si="41"/>
        <v>0</v>
      </c>
      <c r="I138" s="25">
        <f t="shared" si="42"/>
        <v>0</v>
      </c>
      <c r="J138" s="38">
        <f>IF($C138&gt;0,$C138*1000+COUNTIF($C$1:$C137,$C138),0)</f>
        <v>0</v>
      </c>
      <c r="K138" s="38">
        <f t="shared" si="44"/>
        <v>1</v>
      </c>
      <c r="M138" s="26">
        <f ca="1" t="shared" si="45"/>
        <v>0</v>
      </c>
      <c r="N138" s="25">
        <f t="shared" si="43"/>
        <v>0</v>
      </c>
    </row>
    <row r="139" spans="1:14" ht="12.75">
      <c r="A139" s="13">
        <f t="shared" si="30"/>
        <v>35</v>
      </c>
      <c r="B139" s="13">
        <f t="shared" si="31"/>
        <v>2</v>
      </c>
      <c r="C139" s="17">
        <f t="shared" si="39"/>
        <v>0</v>
      </c>
      <c r="D139" s="18">
        <f t="shared" si="40"/>
        <v>0</v>
      </c>
      <c r="E139" s="25">
        <f ca="1" t="shared" si="35"/>
        <v>2.5</v>
      </c>
      <c r="F139" s="26">
        <f ca="1" t="shared" si="32"/>
        <v>0</v>
      </c>
      <c r="G139" s="26">
        <f ca="1" t="shared" si="46"/>
        <v>0</v>
      </c>
      <c r="H139" s="25">
        <f t="shared" si="41"/>
        <v>0</v>
      </c>
      <c r="I139" s="25">
        <f t="shared" si="42"/>
        <v>0</v>
      </c>
      <c r="J139" s="38">
        <f>IF($C139&gt;0,$C139*1000+COUNTIF($C$1:$C138,$C139),0)</f>
        <v>0</v>
      </c>
      <c r="K139" s="38">
        <f t="shared" si="44"/>
        <v>1</v>
      </c>
      <c r="M139" s="26">
        <f ca="1" t="shared" si="45"/>
        <v>0</v>
      </c>
      <c r="N139" s="25">
        <f t="shared" si="43"/>
        <v>0</v>
      </c>
    </row>
    <row r="140" spans="1:14" ht="12.75">
      <c r="A140" s="13">
        <f t="shared" si="30"/>
        <v>35</v>
      </c>
      <c r="B140" s="13">
        <f t="shared" si="31"/>
        <v>3</v>
      </c>
      <c r="C140" s="17">
        <f t="shared" si="39"/>
        <v>0</v>
      </c>
      <c r="D140" s="18">
        <f t="shared" si="40"/>
        <v>0</v>
      </c>
      <c r="E140" s="25">
        <f ca="1" t="shared" si="35"/>
        <v>2.5</v>
      </c>
      <c r="F140" s="26">
        <f ca="1" t="shared" si="32"/>
        <v>0</v>
      </c>
      <c r="G140" s="26">
        <f ca="1" t="shared" si="46"/>
        <v>0</v>
      </c>
      <c r="H140" s="25">
        <f t="shared" si="41"/>
        <v>0</v>
      </c>
      <c r="I140" s="25">
        <f t="shared" si="42"/>
        <v>0</v>
      </c>
      <c r="J140" s="38">
        <f>IF($C140&gt;0,$C140*1000+COUNTIF($C$1:$C139,$C140),0)</f>
        <v>0</v>
      </c>
      <c r="K140" s="38">
        <f t="shared" si="44"/>
        <v>1</v>
      </c>
      <c r="M140" s="26">
        <f ca="1" t="shared" si="45"/>
        <v>0</v>
      </c>
      <c r="N140" s="25">
        <f t="shared" si="43"/>
        <v>0</v>
      </c>
    </row>
    <row r="141" spans="1:14" ht="12.75">
      <c r="A141" s="13">
        <f t="shared" si="30"/>
        <v>35</v>
      </c>
      <c r="B141" s="13">
        <f t="shared" si="31"/>
        <v>4</v>
      </c>
      <c r="C141" s="17">
        <f t="shared" si="39"/>
        <v>0</v>
      </c>
      <c r="D141" s="18">
        <f t="shared" si="40"/>
        <v>0</v>
      </c>
      <c r="E141" s="25">
        <f ca="1" t="shared" si="35"/>
        <v>2.5</v>
      </c>
      <c r="F141" s="26">
        <f ca="1" t="shared" si="32"/>
        <v>0</v>
      </c>
      <c r="G141" s="26">
        <f ca="1" t="shared" si="46"/>
        <v>0</v>
      </c>
      <c r="H141" s="25">
        <f t="shared" si="41"/>
        <v>0</v>
      </c>
      <c r="I141" s="25">
        <f t="shared" si="42"/>
        <v>0</v>
      </c>
      <c r="J141" s="38">
        <f>IF($C141&gt;0,$C141*1000+COUNTIF($C$1:$C140,$C141),0)</f>
        <v>0</v>
      </c>
      <c r="K141" s="38">
        <f t="shared" si="44"/>
        <v>1</v>
      </c>
      <c r="M141" s="26">
        <f ca="1" t="shared" si="45"/>
        <v>0</v>
      </c>
      <c r="N141" s="25">
        <f t="shared" si="43"/>
        <v>0</v>
      </c>
    </row>
    <row r="142" spans="1:14" ht="12.75">
      <c r="A142" s="13">
        <f t="shared" si="30"/>
        <v>36</v>
      </c>
      <c r="B142" s="13">
        <f t="shared" si="31"/>
        <v>1</v>
      </c>
      <c r="C142" s="17">
        <f t="shared" si="39"/>
        <v>0</v>
      </c>
      <c r="D142" s="18">
        <f t="shared" si="40"/>
        <v>0</v>
      </c>
      <c r="E142" s="25">
        <f ca="1" t="shared" si="35"/>
        <v>2.5</v>
      </c>
      <c r="F142" s="26">
        <f ca="1" t="shared" si="32"/>
        <v>0</v>
      </c>
      <c r="G142" s="26">
        <f ca="1" t="shared" si="46"/>
        <v>0</v>
      </c>
      <c r="H142" s="25">
        <f t="shared" si="41"/>
        <v>0</v>
      </c>
      <c r="I142" s="25">
        <f t="shared" si="42"/>
        <v>0</v>
      </c>
      <c r="J142" s="38">
        <f>IF($C142&gt;0,$C142*1000+COUNTIF($C$1:$C141,$C142),0)</f>
        <v>0</v>
      </c>
      <c r="K142" s="38">
        <f t="shared" si="44"/>
        <v>1</v>
      </c>
      <c r="M142" s="26">
        <f ca="1" t="shared" si="45"/>
        <v>0</v>
      </c>
      <c r="N142" s="25">
        <f t="shared" si="43"/>
        <v>0</v>
      </c>
    </row>
    <row r="143" spans="1:14" ht="12.75">
      <c r="A143" s="13">
        <f t="shared" si="30"/>
        <v>36</v>
      </c>
      <c r="B143" s="13">
        <f t="shared" si="31"/>
        <v>2</v>
      </c>
      <c r="C143" s="17">
        <f t="shared" si="39"/>
        <v>0</v>
      </c>
      <c r="D143" s="18">
        <f t="shared" si="40"/>
        <v>0</v>
      </c>
      <c r="E143" s="25">
        <f ca="1" t="shared" si="35"/>
        <v>2.5</v>
      </c>
      <c r="F143" s="26">
        <f ca="1" t="shared" si="32"/>
        <v>0</v>
      </c>
      <c r="G143" s="26">
        <f ca="1" t="shared" si="46"/>
        <v>0</v>
      </c>
      <c r="H143" s="25">
        <f t="shared" si="41"/>
        <v>0</v>
      </c>
      <c r="I143" s="25">
        <f t="shared" si="42"/>
        <v>0</v>
      </c>
      <c r="J143" s="38">
        <f>IF($C143&gt;0,$C143*1000+COUNTIF($C$1:$C142,$C143),0)</f>
        <v>0</v>
      </c>
      <c r="K143" s="38">
        <f t="shared" si="44"/>
        <v>1</v>
      </c>
      <c r="M143" s="26">
        <f ca="1" t="shared" si="45"/>
        <v>0</v>
      </c>
      <c r="N143" s="25">
        <f t="shared" si="43"/>
        <v>0</v>
      </c>
    </row>
    <row r="144" spans="1:14" ht="12.75">
      <c r="A144" s="13">
        <f t="shared" si="30"/>
        <v>36</v>
      </c>
      <c r="B144" s="13">
        <f t="shared" si="31"/>
        <v>3</v>
      </c>
      <c r="C144" s="17">
        <f t="shared" si="39"/>
        <v>0</v>
      </c>
      <c r="D144" s="18">
        <f t="shared" si="40"/>
        <v>0</v>
      </c>
      <c r="E144" s="25">
        <f ca="1" t="shared" si="35"/>
        <v>2.5</v>
      </c>
      <c r="F144" s="26">
        <f ca="1" t="shared" si="32"/>
        <v>0</v>
      </c>
      <c r="G144" s="26">
        <f ca="1" t="shared" si="46"/>
        <v>0</v>
      </c>
      <c r="H144" s="25">
        <f t="shared" si="41"/>
        <v>0</v>
      </c>
      <c r="I144" s="25">
        <f t="shared" si="42"/>
        <v>0</v>
      </c>
      <c r="J144" s="38">
        <f>IF($C144&gt;0,$C144*1000+COUNTIF($C$1:$C143,$C144),0)</f>
        <v>0</v>
      </c>
      <c r="K144" s="38">
        <f t="shared" si="44"/>
        <v>1</v>
      </c>
      <c r="M144" s="26">
        <f ca="1" t="shared" si="45"/>
        <v>0</v>
      </c>
      <c r="N144" s="25">
        <f t="shared" si="43"/>
        <v>0</v>
      </c>
    </row>
    <row r="145" spans="1:14" ht="12.75">
      <c r="A145" s="13">
        <f t="shared" si="30"/>
        <v>36</v>
      </c>
      <c r="B145" s="13">
        <f t="shared" si="31"/>
        <v>4</v>
      </c>
      <c r="C145" s="17">
        <f t="shared" si="39"/>
        <v>0</v>
      </c>
      <c r="D145" s="18">
        <f t="shared" si="40"/>
        <v>0</v>
      </c>
      <c r="E145" s="25">
        <f ca="1" t="shared" si="35"/>
        <v>2.5</v>
      </c>
      <c r="F145" s="26">
        <f ca="1" t="shared" si="32"/>
        <v>0</v>
      </c>
      <c r="G145" s="26">
        <f ca="1" t="shared" si="46"/>
        <v>0</v>
      </c>
      <c r="H145" s="25">
        <f t="shared" si="41"/>
        <v>0</v>
      </c>
      <c r="I145" s="25">
        <f t="shared" si="42"/>
        <v>0</v>
      </c>
      <c r="J145" s="38">
        <f>IF($C145&gt;0,$C145*1000+COUNTIF($C$1:$C144,$C145),0)</f>
        <v>0</v>
      </c>
      <c r="K145" s="38">
        <f t="shared" si="44"/>
        <v>1</v>
      </c>
      <c r="M145" s="26">
        <f ca="1" t="shared" si="45"/>
        <v>0</v>
      </c>
      <c r="N145" s="25">
        <f t="shared" si="43"/>
        <v>0</v>
      </c>
    </row>
    <row r="146" spans="1:14" ht="12.75">
      <c r="A146" s="13">
        <f t="shared" si="30"/>
        <v>37</v>
      </c>
      <c r="B146" s="13">
        <f t="shared" si="31"/>
        <v>1</v>
      </c>
      <c r="C146" s="17">
        <f t="shared" si="39"/>
        <v>0</v>
      </c>
      <c r="D146" s="18">
        <f t="shared" si="40"/>
        <v>0</v>
      </c>
      <c r="E146" s="25">
        <f ca="1" t="shared" si="35"/>
        <v>2.5</v>
      </c>
      <c r="F146" s="26">
        <f ca="1" t="shared" si="32"/>
        <v>0</v>
      </c>
      <c r="G146" s="26">
        <f ca="1" t="shared" si="46"/>
        <v>0</v>
      </c>
      <c r="H146" s="25">
        <f t="shared" si="41"/>
        <v>0</v>
      </c>
      <c r="I146" s="25">
        <f t="shared" si="42"/>
        <v>0</v>
      </c>
      <c r="J146" s="38">
        <f>IF($C146&gt;0,$C146*1000+COUNTIF($C$1:$C145,$C146),0)</f>
        <v>0</v>
      </c>
      <c r="K146" s="38">
        <f t="shared" si="44"/>
        <v>1</v>
      </c>
      <c r="M146" s="26">
        <f ca="1" t="shared" si="45"/>
        <v>0</v>
      </c>
      <c r="N146" s="25">
        <f t="shared" si="43"/>
        <v>0</v>
      </c>
    </row>
    <row r="147" spans="1:14" ht="12.75">
      <c r="A147" s="13">
        <f t="shared" si="30"/>
        <v>37</v>
      </c>
      <c r="B147" s="13">
        <f t="shared" si="31"/>
        <v>2</v>
      </c>
      <c r="C147" s="17">
        <f t="shared" si="39"/>
        <v>0</v>
      </c>
      <c r="D147" s="18">
        <f t="shared" si="40"/>
        <v>0</v>
      </c>
      <c r="E147" s="25">
        <f ca="1" t="shared" si="35"/>
        <v>2.5</v>
      </c>
      <c r="F147" s="26">
        <f ca="1" t="shared" si="32"/>
        <v>0</v>
      </c>
      <c r="G147" s="26">
        <f ca="1" t="shared" si="46"/>
        <v>0</v>
      </c>
      <c r="H147" s="25">
        <f t="shared" si="41"/>
        <v>0</v>
      </c>
      <c r="I147" s="25">
        <f t="shared" si="42"/>
        <v>0</v>
      </c>
      <c r="J147" s="38">
        <f>IF($C147&gt;0,$C147*1000+COUNTIF($C$1:$C146,$C147),0)</f>
        <v>0</v>
      </c>
      <c r="K147" s="38">
        <f t="shared" si="44"/>
        <v>1</v>
      </c>
      <c r="M147" s="26">
        <f ca="1" t="shared" si="45"/>
        <v>0</v>
      </c>
      <c r="N147" s="25">
        <f t="shared" si="43"/>
        <v>0</v>
      </c>
    </row>
    <row r="148" spans="1:14" ht="12.75">
      <c r="A148" s="13">
        <f t="shared" si="30"/>
        <v>37</v>
      </c>
      <c r="B148" s="13">
        <f t="shared" si="31"/>
        <v>3</v>
      </c>
      <c r="C148" s="17">
        <f t="shared" si="39"/>
        <v>0</v>
      </c>
      <c r="D148" s="18">
        <f t="shared" si="40"/>
        <v>0</v>
      </c>
      <c r="E148" s="25">
        <f ca="1" t="shared" si="35"/>
        <v>2.5</v>
      </c>
      <c r="F148" s="26">
        <f ca="1" t="shared" si="32"/>
        <v>0</v>
      </c>
      <c r="G148" s="26">
        <f ca="1" t="shared" si="46"/>
        <v>0</v>
      </c>
      <c r="H148" s="25">
        <f t="shared" si="41"/>
        <v>0</v>
      </c>
      <c r="I148" s="25">
        <f t="shared" si="42"/>
        <v>0</v>
      </c>
      <c r="J148" s="38">
        <f>IF($C148&gt;0,$C148*1000+COUNTIF($C$1:$C147,$C148),0)</f>
        <v>0</v>
      </c>
      <c r="K148" s="38">
        <f t="shared" si="44"/>
        <v>1</v>
      </c>
      <c r="M148" s="26">
        <f ca="1" t="shared" si="45"/>
        <v>0</v>
      </c>
      <c r="N148" s="25">
        <f t="shared" si="43"/>
        <v>0</v>
      </c>
    </row>
    <row r="149" spans="1:14" ht="12.75">
      <c r="A149" s="13">
        <f t="shared" si="30"/>
        <v>37</v>
      </c>
      <c r="B149" s="13">
        <f t="shared" si="31"/>
        <v>4</v>
      </c>
      <c r="C149" s="17">
        <f t="shared" si="39"/>
        <v>0</v>
      </c>
      <c r="D149" s="18">
        <f t="shared" si="40"/>
        <v>0</v>
      </c>
      <c r="E149" s="25">
        <f ca="1" t="shared" si="35"/>
        <v>2.5</v>
      </c>
      <c r="F149" s="26">
        <f ca="1" t="shared" si="32"/>
        <v>0</v>
      </c>
      <c r="G149" s="26">
        <f ca="1" t="shared" si="46"/>
        <v>0</v>
      </c>
      <c r="H149" s="25">
        <f t="shared" si="41"/>
        <v>0</v>
      </c>
      <c r="I149" s="25">
        <f t="shared" si="42"/>
        <v>0</v>
      </c>
      <c r="J149" s="38">
        <f>IF($C149&gt;0,$C149*1000+COUNTIF($C$1:$C148,$C149),0)</f>
        <v>0</v>
      </c>
      <c r="K149" s="38">
        <f t="shared" si="44"/>
        <v>1</v>
      </c>
      <c r="M149" s="26">
        <f ca="1" t="shared" si="45"/>
        <v>0</v>
      </c>
      <c r="N149" s="25">
        <f t="shared" si="43"/>
        <v>0</v>
      </c>
    </row>
    <row r="150" spans="1:14" ht="12.75">
      <c r="A150" s="13">
        <f t="shared" si="30"/>
        <v>38</v>
      </c>
      <c r="B150" s="13">
        <f t="shared" si="31"/>
        <v>1</v>
      </c>
      <c r="C150" s="17">
        <f t="shared" si="39"/>
        <v>0</v>
      </c>
      <c r="D150" s="18">
        <f t="shared" si="40"/>
        <v>0</v>
      </c>
      <c r="E150" s="25">
        <f ca="1" t="shared" si="35"/>
        <v>2.5</v>
      </c>
      <c r="F150" s="26">
        <f ca="1" t="shared" si="32"/>
        <v>0</v>
      </c>
      <c r="G150" s="26">
        <f ca="1" t="shared" si="46"/>
        <v>0</v>
      </c>
      <c r="H150" s="25">
        <f t="shared" si="41"/>
        <v>0</v>
      </c>
      <c r="I150" s="25">
        <f t="shared" si="42"/>
        <v>0</v>
      </c>
      <c r="J150" s="38">
        <f>IF($C150&gt;0,$C150*1000+COUNTIF($C$1:$C149,$C150),0)</f>
        <v>0</v>
      </c>
      <c r="K150" s="38">
        <f t="shared" si="44"/>
        <v>1</v>
      </c>
      <c r="M150" s="26">
        <f ca="1" t="shared" si="45"/>
        <v>0</v>
      </c>
      <c r="N150" s="25">
        <f t="shared" si="43"/>
        <v>0</v>
      </c>
    </row>
    <row r="151" spans="1:14" ht="12.75">
      <c r="A151" s="13">
        <f aca="true" t="shared" si="47" ref="A151:A161">ROUNDDOWN((ROW()-2)/4+1,0)</f>
        <v>38</v>
      </c>
      <c r="B151" s="13">
        <f aca="true" t="shared" si="48" ref="B151:B161">MOD(ROW()-2,4)+1</f>
        <v>2</v>
      </c>
      <c r="C151" s="17">
        <f t="shared" si="39"/>
        <v>0</v>
      </c>
      <c r="D151" s="18">
        <f t="shared" si="40"/>
        <v>0</v>
      </c>
      <c r="E151" s="25">
        <f ca="1" t="shared" si="35"/>
        <v>2.5</v>
      </c>
      <c r="F151" s="26">
        <f aca="true" ca="1" t="shared" si="49" ref="F151:F161">SUM(OFFSET($H151,1-$B151,0,4,1))-$H151</f>
        <v>0</v>
      </c>
      <c r="G151" s="26">
        <f ca="1" t="shared" si="46"/>
        <v>0</v>
      </c>
      <c r="H151" s="25">
        <f t="shared" si="41"/>
        <v>0</v>
      </c>
      <c r="I151" s="25">
        <f t="shared" si="42"/>
        <v>0</v>
      </c>
      <c r="J151" s="38">
        <f>IF($C151&gt;0,$C151*1000+COUNTIF($C$1:$C150,$C151),0)</f>
        <v>0</v>
      </c>
      <c r="K151" s="38">
        <f t="shared" si="44"/>
        <v>1</v>
      </c>
      <c r="M151" s="26">
        <f ca="1" t="shared" si="45"/>
        <v>0</v>
      </c>
      <c r="N151" s="25">
        <f t="shared" si="43"/>
        <v>0</v>
      </c>
    </row>
    <row r="152" spans="1:14" ht="12.75">
      <c r="A152" s="13">
        <f t="shared" si="47"/>
        <v>38</v>
      </c>
      <c r="B152" s="13">
        <f t="shared" si="48"/>
        <v>3</v>
      </c>
      <c r="C152" s="17">
        <f t="shared" si="39"/>
        <v>0</v>
      </c>
      <c r="D152" s="18">
        <f t="shared" si="40"/>
        <v>0</v>
      </c>
      <c r="E152" s="25">
        <f ca="1" t="shared" si="35"/>
        <v>2.5</v>
      </c>
      <c r="F152" s="26">
        <f ca="1" t="shared" si="49"/>
        <v>0</v>
      </c>
      <c r="G152" s="26">
        <f ca="1" t="shared" si="46"/>
        <v>0</v>
      </c>
      <c r="H152" s="25">
        <f t="shared" si="41"/>
        <v>0</v>
      </c>
      <c r="I152" s="25">
        <f t="shared" si="42"/>
        <v>0</v>
      </c>
      <c r="J152" s="38">
        <f>IF($C152&gt;0,$C152*1000+COUNTIF($C$1:$C151,$C152),0)</f>
        <v>0</v>
      </c>
      <c r="K152" s="38">
        <f t="shared" si="44"/>
        <v>1</v>
      </c>
      <c r="M152" s="26">
        <f ca="1" t="shared" si="45"/>
        <v>0</v>
      </c>
      <c r="N152" s="25">
        <f t="shared" si="43"/>
        <v>0</v>
      </c>
    </row>
    <row r="153" spans="1:14" ht="12.75">
      <c r="A153" s="13">
        <f t="shared" si="47"/>
        <v>38</v>
      </c>
      <c r="B153" s="13">
        <f t="shared" si="48"/>
        <v>4</v>
      </c>
      <c r="C153" s="17">
        <f t="shared" si="39"/>
        <v>0</v>
      </c>
      <c r="D153" s="18">
        <f t="shared" si="40"/>
        <v>0</v>
      </c>
      <c r="E153" s="25">
        <f ca="1" t="shared" si="35"/>
        <v>2.5</v>
      </c>
      <c r="F153" s="26">
        <f ca="1" t="shared" si="49"/>
        <v>0</v>
      </c>
      <c r="G153" s="26">
        <f ca="1" t="shared" si="46"/>
        <v>0</v>
      </c>
      <c r="H153" s="25">
        <f t="shared" si="41"/>
        <v>0</v>
      </c>
      <c r="I153" s="25">
        <f t="shared" si="42"/>
        <v>0</v>
      </c>
      <c r="J153" s="38">
        <f>IF($C153&gt;0,$C153*1000+COUNTIF($C$1:$C152,$C153),0)</f>
        <v>0</v>
      </c>
      <c r="K153" s="38">
        <f t="shared" si="44"/>
        <v>1</v>
      </c>
      <c r="M153" s="26">
        <f ca="1" t="shared" si="45"/>
        <v>0</v>
      </c>
      <c r="N153" s="25">
        <f t="shared" si="43"/>
        <v>0</v>
      </c>
    </row>
    <row r="154" spans="1:14" ht="12.75">
      <c r="A154" s="13">
        <f t="shared" si="47"/>
        <v>39</v>
      </c>
      <c r="B154" s="13">
        <f t="shared" si="48"/>
        <v>1</v>
      </c>
      <c r="C154" s="17">
        <f t="shared" si="39"/>
        <v>0</v>
      </c>
      <c r="D154" s="18">
        <f t="shared" si="40"/>
        <v>0</v>
      </c>
      <c r="E154" s="25">
        <f ca="1" t="shared" si="35"/>
        <v>2.5</v>
      </c>
      <c r="F154" s="26">
        <f ca="1" t="shared" si="49"/>
        <v>0</v>
      </c>
      <c r="G154" s="26">
        <f ca="1" t="shared" si="46"/>
        <v>0</v>
      </c>
      <c r="H154" s="25">
        <f t="shared" si="41"/>
        <v>0</v>
      </c>
      <c r="I154" s="25">
        <f t="shared" si="42"/>
        <v>0</v>
      </c>
      <c r="J154" s="38">
        <f>IF($C154&gt;0,$C154*1000+COUNTIF($C$1:$C153,$C154),0)</f>
        <v>0</v>
      </c>
      <c r="K154" s="38">
        <f t="shared" si="44"/>
        <v>1</v>
      </c>
      <c r="M154" s="26">
        <f ca="1" t="shared" si="45"/>
        <v>0</v>
      </c>
      <c r="N154" s="25">
        <f t="shared" si="43"/>
        <v>0</v>
      </c>
    </row>
    <row r="155" spans="1:14" ht="12.75">
      <c r="A155" s="13">
        <f t="shared" si="47"/>
        <v>39</v>
      </c>
      <c r="B155" s="13">
        <f t="shared" si="48"/>
        <v>2</v>
      </c>
      <c r="C155" s="17">
        <f t="shared" si="39"/>
        <v>0</v>
      </c>
      <c r="D155" s="18">
        <f t="shared" si="40"/>
        <v>0</v>
      </c>
      <c r="E155" s="25">
        <f ca="1" t="shared" si="35"/>
        <v>2.5</v>
      </c>
      <c r="F155" s="26">
        <f ca="1" t="shared" si="49"/>
        <v>0</v>
      </c>
      <c r="G155" s="26">
        <f ca="1" t="shared" si="46"/>
        <v>0</v>
      </c>
      <c r="H155" s="25">
        <f t="shared" si="41"/>
        <v>0</v>
      </c>
      <c r="I155" s="25">
        <f t="shared" si="42"/>
        <v>0</v>
      </c>
      <c r="J155" s="38">
        <f>IF($C155&gt;0,$C155*1000+COUNTIF($C$1:$C154,$C155),0)</f>
        <v>0</v>
      </c>
      <c r="K155" s="38">
        <f t="shared" si="44"/>
        <v>1</v>
      </c>
      <c r="M155" s="26">
        <f ca="1" t="shared" si="45"/>
        <v>0</v>
      </c>
      <c r="N155" s="25">
        <f t="shared" si="43"/>
        <v>0</v>
      </c>
    </row>
    <row r="156" spans="1:14" ht="12.75">
      <c r="A156" s="13">
        <f t="shared" si="47"/>
        <v>39</v>
      </c>
      <c r="B156" s="13">
        <f t="shared" si="48"/>
        <v>3</v>
      </c>
      <c r="C156" s="17">
        <f t="shared" si="39"/>
        <v>0</v>
      </c>
      <c r="D156" s="18">
        <f t="shared" si="40"/>
        <v>0</v>
      </c>
      <c r="E156" s="25">
        <f ca="1" t="shared" si="35"/>
        <v>2.5</v>
      </c>
      <c r="F156" s="26">
        <f ca="1" t="shared" si="49"/>
        <v>0</v>
      </c>
      <c r="G156" s="26">
        <f ca="1" t="shared" si="46"/>
        <v>0</v>
      </c>
      <c r="H156" s="25">
        <f t="shared" si="41"/>
        <v>0</v>
      </c>
      <c r="I156" s="25">
        <f t="shared" si="42"/>
        <v>0</v>
      </c>
      <c r="J156" s="38">
        <f>IF($C156&gt;0,$C156*1000+COUNTIF($C$1:$C155,$C156),0)</f>
        <v>0</v>
      </c>
      <c r="K156" s="38">
        <f t="shared" si="44"/>
        <v>1</v>
      </c>
      <c r="M156" s="26">
        <f ca="1" t="shared" si="45"/>
        <v>0</v>
      </c>
      <c r="N156" s="25">
        <f t="shared" si="43"/>
        <v>0</v>
      </c>
    </row>
    <row r="157" spans="1:14" ht="12.75">
      <c r="A157" s="13">
        <f t="shared" si="47"/>
        <v>39</v>
      </c>
      <c r="B157" s="13">
        <f t="shared" si="48"/>
        <v>4</v>
      </c>
      <c r="C157" s="17">
        <f t="shared" si="39"/>
        <v>0</v>
      </c>
      <c r="D157" s="18">
        <f t="shared" si="40"/>
        <v>0</v>
      </c>
      <c r="E157" s="25">
        <f ca="1" t="shared" si="35"/>
        <v>2.5</v>
      </c>
      <c r="F157" s="26">
        <f ca="1" t="shared" si="49"/>
        <v>0</v>
      </c>
      <c r="G157" s="26">
        <f ca="1" t="shared" si="46"/>
        <v>0</v>
      </c>
      <c r="H157" s="25">
        <f t="shared" si="41"/>
        <v>0</v>
      </c>
      <c r="I157" s="25">
        <f t="shared" si="42"/>
        <v>0</v>
      </c>
      <c r="J157" s="38">
        <f>IF($C157&gt;0,$C157*1000+COUNTIF($C$1:$C156,$C157),0)</f>
        <v>0</v>
      </c>
      <c r="K157" s="38">
        <f t="shared" si="44"/>
        <v>1</v>
      </c>
      <c r="M157" s="26">
        <f ca="1" t="shared" si="45"/>
        <v>0</v>
      </c>
      <c r="N157" s="25">
        <f t="shared" si="43"/>
        <v>0</v>
      </c>
    </row>
    <row r="158" spans="1:14" ht="12.75">
      <c r="A158" s="13">
        <f t="shared" si="47"/>
        <v>40</v>
      </c>
      <c r="B158" s="13">
        <f t="shared" si="48"/>
        <v>1</v>
      </c>
      <c r="C158" s="17">
        <f t="shared" si="39"/>
        <v>0</v>
      </c>
      <c r="D158" s="18">
        <f t="shared" si="40"/>
        <v>0</v>
      </c>
      <c r="E158" s="25">
        <f ca="1" t="shared" si="35"/>
        <v>2.5</v>
      </c>
      <c r="F158" s="26">
        <f ca="1" t="shared" si="49"/>
        <v>0</v>
      </c>
      <c r="G158" s="26">
        <f ca="1" t="shared" si="46"/>
        <v>0</v>
      </c>
      <c r="H158" s="25">
        <f t="shared" si="41"/>
        <v>0</v>
      </c>
      <c r="I158" s="25">
        <f t="shared" si="42"/>
        <v>0</v>
      </c>
      <c r="J158" s="38">
        <f>IF($C158&gt;0,$C158*1000+COUNTIF($C$1:$C157,$C158),0)</f>
        <v>0</v>
      </c>
      <c r="K158" s="38">
        <f t="shared" si="44"/>
        <v>1</v>
      </c>
      <c r="M158" s="26">
        <f ca="1" t="shared" si="45"/>
        <v>0</v>
      </c>
      <c r="N158" s="25">
        <f t="shared" si="43"/>
        <v>0</v>
      </c>
    </row>
    <row r="159" spans="1:14" ht="12.75">
      <c r="A159" s="13">
        <f t="shared" si="47"/>
        <v>40</v>
      </c>
      <c r="B159" s="13">
        <f t="shared" si="48"/>
        <v>2</v>
      </c>
      <c r="C159" s="17">
        <f t="shared" si="39"/>
        <v>0</v>
      </c>
      <c r="D159" s="18">
        <f t="shared" si="40"/>
        <v>0</v>
      </c>
      <c r="E159" s="25">
        <f ca="1" t="shared" si="35"/>
        <v>2.5</v>
      </c>
      <c r="F159" s="26">
        <f ca="1" t="shared" si="49"/>
        <v>0</v>
      </c>
      <c r="G159" s="26">
        <f ca="1" t="shared" si="46"/>
        <v>0</v>
      </c>
      <c r="H159" s="25">
        <f t="shared" si="41"/>
        <v>0</v>
      </c>
      <c r="I159" s="25">
        <f t="shared" si="42"/>
        <v>0</v>
      </c>
      <c r="J159" s="38">
        <f>IF($C159&gt;0,$C159*1000+COUNTIF($C$1:$C158,$C159),0)</f>
        <v>0</v>
      </c>
      <c r="K159" s="38">
        <f t="shared" si="44"/>
        <v>1</v>
      </c>
      <c r="M159" s="26">
        <f ca="1" t="shared" si="45"/>
        <v>0</v>
      </c>
      <c r="N159" s="25">
        <f t="shared" si="43"/>
        <v>0</v>
      </c>
    </row>
    <row r="160" spans="1:14" ht="12.75">
      <c r="A160" s="13">
        <f t="shared" si="47"/>
        <v>40</v>
      </c>
      <c r="B160" s="13">
        <f t="shared" si="48"/>
        <v>3</v>
      </c>
      <c r="C160" s="17">
        <f t="shared" si="39"/>
        <v>0</v>
      </c>
      <c r="D160" s="18">
        <f t="shared" si="40"/>
        <v>0</v>
      </c>
      <c r="E160" s="25">
        <f ca="1" t="shared" si="35"/>
        <v>2.5</v>
      </c>
      <c r="F160" s="26">
        <f ca="1" t="shared" si="49"/>
        <v>0</v>
      </c>
      <c r="G160" s="26">
        <f ca="1" t="shared" si="46"/>
        <v>0</v>
      </c>
      <c r="H160" s="25">
        <f t="shared" si="41"/>
        <v>0</v>
      </c>
      <c r="I160" s="25">
        <f t="shared" si="42"/>
        <v>0</v>
      </c>
      <c r="J160" s="38">
        <f>IF($C160&gt;0,$C160*1000+COUNTIF($C$1:$C159,$C160),0)</f>
        <v>0</v>
      </c>
      <c r="K160" s="38">
        <f t="shared" si="44"/>
        <v>1</v>
      </c>
      <c r="M160" s="26">
        <f ca="1" t="shared" si="45"/>
        <v>0</v>
      </c>
      <c r="N160" s="25">
        <f t="shared" si="43"/>
        <v>0</v>
      </c>
    </row>
    <row r="161" spans="1:14" ht="12.75">
      <c r="A161" s="13">
        <f t="shared" si="47"/>
        <v>40</v>
      </c>
      <c r="B161" s="13">
        <f t="shared" si="48"/>
        <v>4</v>
      </c>
      <c r="C161" s="17">
        <f t="shared" si="39"/>
        <v>0</v>
      </c>
      <c r="D161" s="18">
        <f t="shared" si="40"/>
        <v>0</v>
      </c>
      <c r="E161" s="25">
        <f ca="1" t="shared" si="35"/>
        <v>2.5</v>
      </c>
      <c r="F161" s="26">
        <f ca="1" t="shared" si="49"/>
        <v>0</v>
      </c>
      <c r="G161" s="26">
        <f ca="1" t="shared" si="46"/>
        <v>0</v>
      </c>
      <c r="H161" s="25">
        <f t="shared" si="41"/>
        <v>0</v>
      </c>
      <c r="I161" s="25">
        <f t="shared" si="42"/>
        <v>0</v>
      </c>
      <c r="J161" s="38">
        <f>IF($C161&gt;0,$C161*1000+COUNTIF($C$1:$C160,$C161),0)</f>
        <v>0</v>
      </c>
      <c r="K161" s="38">
        <f t="shared" si="44"/>
        <v>1</v>
      </c>
      <c r="M161" s="26">
        <f ca="1" t="shared" si="45"/>
        <v>0</v>
      </c>
      <c r="N161" s="25">
        <f t="shared" si="43"/>
        <v>0</v>
      </c>
    </row>
  </sheetData>
  <sheetProtection/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1"/>
  <ignoredErrors>
    <ignoredError sqref="F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Eugene</cp:lastModifiedBy>
  <cp:lastPrinted>2009-10-18T09:20:36Z</cp:lastPrinted>
  <dcterms:created xsi:type="dcterms:W3CDTF">2009-10-14T09:41:05Z</dcterms:created>
  <dcterms:modified xsi:type="dcterms:W3CDTF">2010-12-26T22:06:53Z</dcterms:modified>
  <cp:category/>
  <cp:version/>
  <cp:contentType/>
  <cp:contentStatus/>
</cp:coreProperties>
</file>